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90" firstSheet="1" activeTab="0"/>
  </bookViews>
  <sheets>
    <sheet name="1.mérleg" sheetId="1" r:id="rId1"/>
    <sheet name="2.Táj.adatok költségv" sheetId="2" r:id="rId2"/>
    <sheet name="3.Táj.adatok finansz." sheetId="3" r:id="rId3"/>
    <sheet name="4.bevétel" sheetId="4" r:id="rId4"/>
    <sheet name="5 bevétel jogcím" sheetId="5" r:id="rId5"/>
    <sheet name="6 Kiadások" sheetId="6" r:id="rId6"/>
    <sheet name="7 kiadások jogcím" sheetId="7" r:id="rId7"/>
    <sheet name="8 felhalmozás" sheetId="8" r:id="rId8"/>
    <sheet name="9. pénzmaradvány" sheetId="9" r:id="rId9"/>
    <sheet name="10 könyvviteli mérleg" sheetId="10" r:id="rId10"/>
    <sheet name="11 vagyonkimutatás" sheetId="11" r:id="rId11"/>
    <sheet name="12 részesedések" sheetId="12" r:id="rId12"/>
    <sheet name="13. eredménykimutatás" sheetId="13" r:id="rId13"/>
    <sheet name="14 pénzeszköz vált." sheetId="14" r:id="rId14"/>
  </sheets>
  <externalReferences>
    <externalReference r:id="rId17"/>
  </externalReferences>
  <definedNames>
    <definedName name="Excel_BuiltIn_Print_Area_1_1" localSheetId="12">#REF!</definedName>
    <definedName name="Excel_BuiltIn_Print_Area_1_1">'1.mérleg'!$B$2:$C$45</definedName>
    <definedName name="Excel_BuiltIn_Print_Area_2_1" localSheetId="12">#REF!</definedName>
    <definedName name="Excel_BuiltIn_Print_Area_2_1">'4.bevétel'!$B$2:$F$64</definedName>
    <definedName name="Excel_BuiltIn_Print_Area_3_1">#REF!</definedName>
    <definedName name="_xlnm.Print_Titles" localSheetId="0">'1.mérleg'!$2:$6</definedName>
    <definedName name="_xlnm.Print_Titles" localSheetId="9">'10 könyvviteli mérleg'!$7:$9</definedName>
    <definedName name="_xlnm.Print_Titles" localSheetId="10">'11 vagyonkimutatás'!$7:$9</definedName>
    <definedName name="_xlnm.Print_Titles" localSheetId="3">'4.bevétel'!$2:$6</definedName>
    <definedName name="_xlnm.Print_Titles" localSheetId="4">'5 bevétel jogcím'!$A:$B,'5 bevétel jogcím'!$8:$8</definedName>
    <definedName name="_xlnm.Print_Titles" localSheetId="6">'7 kiadások jogcím'!$A:$B,'7 kiadások jogcím'!$6:$7</definedName>
    <definedName name="_xlnm.Print_Area" localSheetId="0">'1.mérleg'!$A$1:$O$45</definedName>
    <definedName name="_xlnm.Print_Area" localSheetId="12">'13. eredménykimutatás'!$A$1:$K$54</definedName>
    <definedName name="_xlnm.Print_Area" localSheetId="1">'2.Táj.adatok költségv'!$A$1:$N$37</definedName>
    <definedName name="_xlnm.Print_Area" localSheetId="2">'3.Táj.adatok finansz.'!$A$1:$N$20</definedName>
    <definedName name="_xlnm.Print_Area" localSheetId="3">'4.bevétel'!$A$1:$J$64</definedName>
    <definedName name="_xlnm.Print_Area" localSheetId="4">'5 bevétel jogcím'!$A$1:$Y$68</definedName>
    <definedName name="_xlnm.Print_Area" localSheetId="6">'7 kiadások jogcím'!$A$1:$AL$74</definedName>
    <definedName name="_xlnm.Print_Area" localSheetId="7">'8 felhalmozás'!$A$1:$N$30</definedName>
  </definedNames>
  <calcPr fullCalcOnLoad="1"/>
</workbook>
</file>

<file path=xl/sharedStrings.xml><?xml version="1.0" encoding="utf-8"?>
<sst xmlns="http://schemas.openxmlformats.org/spreadsheetml/2006/main" count="1531" uniqueCount="1012">
  <si>
    <t>Értékesítési és forgalmi adók (B351)</t>
  </si>
  <si>
    <t>Tulajdonosi bevételek (B404)</t>
  </si>
  <si>
    <t>Egyéb kapott (járó) kamatok és kamatjellegű bevételek (B4082)</t>
  </si>
  <si>
    <t>Kamatbevételek és más nyereségjellegű bevételek (B408)</t>
  </si>
  <si>
    <t>Felhalmozási bevételek (B5)</t>
  </si>
  <si>
    <t>Egyéb felhalmozási célú átvett pénzeszközök (B75)</t>
  </si>
  <si>
    <t>Felhalmozási célú átvett pénzeszközök (B7)</t>
  </si>
  <si>
    <t>Finanszírozási bevételek (B8)</t>
  </si>
  <si>
    <t>Egyéb tárgyi eszközök felújítása</t>
  </si>
  <si>
    <t>Lakástámogatás</t>
  </si>
  <si>
    <t>072111 
Háziorvosi alapellátás</t>
  </si>
  <si>
    <t>045160 
Közutak, hidak, alagutak üzemeltetése, fenntartása</t>
  </si>
  <si>
    <t>045120 
Út, autópálya építése</t>
  </si>
  <si>
    <t>091140 
Óvodai nevelés, ellátás működtetési feladatai</t>
  </si>
  <si>
    <t>096015 
Gyermek-étkeztetés köznevelési intézményben</t>
  </si>
  <si>
    <t>107060 
Egyéb szociális pénzbeli és természetbeni ellátások, támogatások</t>
  </si>
  <si>
    <t>Szakmai tevékenységet segítő szolgáltatások  (K336)</t>
  </si>
  <si>
    <t>Egyéb szolgáltatások  (K337)</t>
  </si>
  <si>
    <t>ebből: biztosítási díjak (K337)</t>
  </si>
  <si>
    <t>ebből:  az egyéb pénzbeli és természetbeni gyermekvédelmi támogatások  (K42)</t>
  </si>
  <si>
    <t>ebből: települési támogatás [Szoctv. 45. §], (K48)</t>
  </si>
  <si>
    <t>A helyi önkormányzatok előző évi elszámolásából származó kiadások (K5021)</t>
  </si>
  <si>
    <t>Szolgáltatási kiadások (K33)</t>
  </si>
  <si>
    <t>Egyéb működési célú kiadások (K5)</t>
  </si>
  <si>
    <t>Felújítások (K7)</t>
  </si>
  <si>
    <t>Költségvetési kiadások (K1-K8)</t>
  </si>
  <si>
    <t>Belföldi finanszírozás kiadásai (K91)</t>
  </si>
  <si>
    <t>254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</si>
  <si>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</si>
  <si>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</si>
  <si>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</si>
  <si>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</si>
  <si>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</si>
  <si>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</si>
  <si>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</si>
  <si>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</si>
  <si>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</si>
  <si>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</si>
  <si>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</si>
  <si>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</si>
  <si>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</si>
  <si>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</si>
  <si>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</si>
  <si>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</si>
  <si>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</si>
  <si>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</si>
  <si>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</si>
  <si>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</si>
  <si>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</si>
  <si>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</si>
  <si>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</si>
  <si>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</si>
  <si>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</si>
  <si>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</si>
  <si>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</si>
  <si>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</si>
  <si>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</si>
  <si>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</si>
  <si>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</si>
  <si>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</si>
  <si>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</si>
  <si>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245</t>
  </si>
  <si>
    <t>246</t>
  </si>
  <si>
    <t>247</t>
  </si>
  <si>
    <t>248</t>
  </si>
  <si>
    <t>249</t>
  </si>
  <si>
    <t>250</t>
  </si>
  <si>
    <t>251</t>
  </si>
  <si>
    <t>253</t>
  </si>
  <si>
    <t>Faluház projekt - óvoda, orvosi rendelő, posta, kiszolgáló épületek</t>
  </si>
  <si>
    <t>Faluház projekt - hivatal, óvoda konyha</t>
  </si>
  <si>
    <t xml:space="preserve">2017. évi költségvetés összevont mérlege </t>
  </si>
  <si>
    <t>Teljesítés 2017.12.31-i adatok 
(Ft)</t>
  </si>
  <si>
    <t>2017. évi költségvetés bevételi előirányzatai és azok teljesítése</t>
  </si>
  <si>
    <t>2017. évi költségvetés bevételei kormányzati funkcióként</t>
  </si>
  <si>
    <t>2017. évi költségvetés kiadási előirányzatai és azok teljesítése</t>
  </si>
  <si>
    <t xml:space="preserve">2017. évi költségvetés kiadásai </t>
  </si>
  <si>
    <t xml:space="preserve">2017. évi költségvetés felhalmozási célú kiadásai </t>
  </si>
  <si>
    <t>Nyitó állomány 2017.01.01.</t>
  </si>
  <si>
    <t>Záró állomány 2017.12.31.</t>
  </si>
  <si>
    <t>pénzmaradványa 2017. évben</t>
  </si>
  <si>
    <t>Teljesítés 2017.12.31-i adatok (Ft)</t>
  </si>
  <si>
    <t>Működési finanszírozási bevételek</t>
  </si>
  <si>
    <t>Felhalmozási finanszírozási bevételek</t>
  </si>
  <si>
    <t>Működési finanszírozási kiadások</t>
  </si>
  <si>
    <t>Felhalmozási finanszírozási kiadások</t>
  </si>
  <si>
    <t>Települési önkormányzatok szociális, gyermekjóléti és gyermekétkeztetési feladatainak támogatása</t>
  </si>
  <si>
    <t>Központi kezelésű előirányzatok</t>
  </si>
  <si>
    <t>Fejezeti kezelésű előirányzatok EU-s programokra és azok hazai társfinanszírozása</t>
  </si>
  <si>
    <t>Felhalmozási bevételek - ingatlanok értékesítése</t>
  </si>
  <si>
    <t>Jövedelemadók</t>
  </si>
  <si>
    <t>Termőföld bérbeadásából származó jövedelem utáni
személyi jövedelemadó</t>
  </si>
  <si>
    <t>ebből: központi kezelésű előirányzatok (B16)</t>
  </si>
  <si>
    <t>ebből: fejezeti kezelésű előirányzatok EU-s programokra és azok hazai társfinanszírozása (B16)</t>
  </si>
  <si>
    <t>ebből: fejezeti kezelésű előirányzatok EU-s programokra és azok hazai társfinanszírozása (B25)</t>
  </si>
  <si>
    <t>ebből: nemzetiségi önkormányzatok és költségvetési szerveik (B25)</t>
  </si>
  <si>
    <t>ebből: termőföld bérbeadásából származó jövedelem utáni személyi jövedelemadó (B311)</t>
  </si>
  <si>
    <t>ebből: szabálysértési pénz- és helyszíni bírság és a közlekedési szabályszegések után kiszabott közigazgatási bírság helyi önkormányzatot megillető része (B36)</t>
  </si>
  <si>
    <t>ebből: államháztartáson belül (B403)</t>
  </si>
  <si>
    <t>ebből: állami többségi tulajdonú nem pénzügyi vállalkozások (B75)</t>
  </si>
  <si>
    <t>Egyéb működési célú támogatások bevételei államháztartáson belülről  (B16)</t>
  </si>
  <si>
    <t>Egyéb felhalmozási célú támogatások bevételei államháztartáson belülről  (B25)</t>
  </si>
  <si>
    <t>Magánszemélyek jövedelemadói (B311)</t>
  </si>
  <si>
    <t>Jövedelemadók (B31)</t>
  </si>
  <si>
    <t>Termékek és szolgáltatások adói (B35)</t>
  </si>
  <si>
    <t>Közvetített szolgáltatások ellenértéke  (B403)</t>
  </si>
  <si>
    <t>016030 
Állampolgársági ügyek</t>
  </si>
  <si>
    <t>018010 
Önkormányzatok elszámolásai a központi költségvetéssel</t>
  </si>
  <si>
    <t>018030
Támogatási célú finanszírozási műveletek</t>
  </si>
  <si>
    <t>052020 
Szennyvíz gyűjtése, tisztítása, elhelyezése</t>
  </si>
  <si>
    <t>063080 
Vízellátással kapcsolatos közmű építése, fenntartása, üzemeltetése</t>
  </si>
  <si>
    <t>066020 
Város-, községgazdál-kodási egyéb szolgáltatások</t>
  </si>
  <si>
    <t>072111
Háziorvosi alapellátás</t>
  </si>
  <si>
    <t>082091 
Közművelődés - közösségi és társadalmi részvétel fejlesztése</t>
  </si>
  <si>
    <t>082092 
Közművelődés - hagyományos közösségi kulturális értékek gondozása</t>
  </si>
  <si>
    <t>107055 
Falugondnoki, tanyagondnoki szolgáltatás</t>
  </si>
  <si>
    <t>900020 
Önkormányzatok funkcióra nem sorolható bevételei államháztartáson kívülről</t>
  </si>
  <si>
    <t>018030 
Támogatási célú finanszírozási műveletek</t>
  </si>
  <si>
    <t>091130 
Nemzetiségi óvodai nevelés, ellátás szakmai feladatai</t>
  </si>
  <si>
    <t>096015 
Gyermekétkeztetés köznevelési intézményben</t>
  </si>
  <si>
    <t>096025 
Munkahelyi étkeztetés köznevelési intézményben</t>
  </si>
  <si>
    <t>107051 
Szociális étkeztetés</t>
  </si>
  <si>
    <t>Bérleti és lízing díjak (K333)</t>
  </si>
  <si>
    <t>Különféle befizetések és egyéb dologi kiadások  (K35)</t>
  </si>
  <si>
    <t>Ellátottak pénzbeli juttatásai  (K4)</t>
  </si>
  <si>
    <t>ebből: központi költségvetési szervek (K506)</t>
  </si>
  <si>
    <t>ebből: nemzetiségi önkormányzatok és költségvetési szerveik (K506)</t>
  </si>
  <si>
    <t>ebből: egyéb civil szervezetek (K89)</t>
  </si>
  <si>
    <t>ebből:önkormányzati többségi tulajdonú nem pénzügyi vállalkozások (K89)</t>
  </si>
  <si>
    <t>011130 
Önkormányzatok és önkormányzati hivatalok jogalkotó és általános igazgatási tevékenysége</t>
  </si>
  <si>
    <t>013320 
Köztemető-fenntartás és -működtetés</t>
  </si>
  <si>
    <t>016080 
Kiemelt állami és önkormányzati rendezvények</t>
  </si>
  <si>
    <t>064010 
Közvilágítás</t>
  </si>
  <si>
    <t>066010 
Zöldterület-kezelés</t>
  </si>
  <si>
    <t>074031 
Család és nővédelmi egészségügyi gondozás</t>
  </si>
  <si>
    <t>081030 
Sportlétesítmények, edzőtáborok működtetése és fejlesztése</t>
  </si>
  <si>
    <t>081041 
Versenysport- és utánpótlás-nevelési tevékenység és támogatása</t>
  </si>
  <si>
    <t>082044 
Könyvtári szolgáltatások</t>
  </si>
  <si>
    <t>018010 
Önkormányza-tok elszámolásai a központi költségvetéssel</t>
  </si>
  <si>
    <t>041233 
Hosszabb időtartamú közfoglalkoz-tatás</t>
  </si>
  <si>
    <t>104037 
Intézményen kívüli gyermek-étkeztetés</t>
  </si>
  <si>
    <t>104051 
Gyermek-védelmi pénzbeli és természetbeni ellátások</t>
  </si>
  <si>
    <t>107052 
Házi segítség-nyújtás</t>
  </si>
  <si>
    <t>EGYENLEG (26-27)</t>
  </si>
  <si>
    <t>KÖLTSÉGVETÉSI BEVÉTELEK (7 + 21)</t>
  </si>
  <si>
    <t>KÖLTSÉGVETÉSI KIADÁSOK (16 + 25)</t>
  </si>
  <si>
    <t>EGYENLEG (6-10)</t>
  </si>
  <si>
    <t>óvoda konyhájába konyhai eszközök</t>
  </si>
  <si>
    <t>óvoda eszközbeszerzés</t>
  </si>
  <si>
    <t>2 db asztal az orvosi rendelőbe</t>
  </si>
  <si>
    <t>3 db teakonyha bútor</t>
  </si>
  <si>
    <t>szegélynyíró</t>
  </si>
  <si>
    <t>Rákóczi utcai járadfelújítás, árokjavítás</t>
  </si>
  <si>
    <t>mobitároló betonalap</t>
  </si>
  <si>
    <t>vízvezeték csőcsere földmunkája</t>
  </si>
  <si>
    <t>Településképi Arculati Kézikönyv</t>
  </si>
  <si>
    <t>első lakáshoz jutók támogatása</t>
  </si>
  <si>
    <t>Farkaspagony Ifjúsági és Sport Egyesület részére támogatás folyósítása eszközbeszerzésre (fénymásoló-nyomtató)</t>
  </si>
  <si>
    <t>Bakonykarszt Zrt. felé a fejlesztési források egynlegének törlesztése</t>
  </si>
  <si>
    <t>új óvoda berendezéséhez kisértékű tárgyi eszközök beszerzése</t>
  </si>
  <si>
    <t>nemzetiségi sarok kialakítása</t>
  </si>
  <si>
    <t xml:space="preserve"> kiemelt előirányzatonként</t>
  </si>
  <si>
    <t xml:space="preserve"> összevont könyvviteli mérlege 2017. év december 31-én</t>
  </si>
  <si>
    <t xml:space="preserve"> összevont vagyonkimutatása 2017. év december 31-én</t>
  </si>
  <si>
    <t>Bruttó érték</t>
  </si>
  <si>
    <t>Nettó érték</t>
  </si>
  <si>
    <t>I Immateriális javak</t>
  </si>
  <si>
    <t>II/1 Ingatlanok és a kapcsolódó vagyoni értékű jogok</t>
  </si>
  <si>
    <t>II/2 Gépek, berendezések, felszerelések, járművek</t>
  </si>
  <si>
    <t>II Tárgyi eszközök</t>
  </si>
  <si>
    <t>II/3 Tenyészállatok</t>
  </si>
  <si>
    <t>II/4 Beruházások, felújítások</t>
  </si>
  <si>
    <t>II/5 Tárgyi eszközök értékhelyesbítése</t>
  </si>
  <si>
    <t>III/1 Tartós részesedések</t>
  </si>
  <si>
    <t>III Befektetett pénzügyi eszközök</t>
  </si>
  <si>
    <t>III/3 Befektetett pénzügyi eszközök értékhelyesbítése</t>
  </si>
  <si>
    <t>III/2 Tartós hitelviszonyt megtestesítő értékpapírok</t>
  </si>
  <si>
    <t>IV Koncesszióba, vagyonkezelésbe adott eszközök</t>
  </si>
  <si>
    <t>IV/1 Koncesszióba, vagyonkezelésbe adott eszközök</t>
  </si>
  <si>
    <t>IV/2 Koncesszióba, vagyonkezelésbe adott eszközök értékhelyesbítése</t>
  </si>
  <si>
    <t>I Készletek</t>
  </si>
  <si>
    <t>II Értékpapírok</t>
  </si>
  <si>
    <t>NEMZETI VAGYONBA TARTOZÓ FORGÓESZKÖZÖK</t>
  </si>
  <si>
    <t>NEMZETI VAGYONBA TARTOZÓ BEFEKTETETT ESZKÖZÖK</t>
  </si>
  <si>
    <t>I Lekötött bankbetétek</t>
  </si>
  <si>
    <t>II Pénztárak, csekkek, betétkönyvek</t>
  </si>
  <si>
    <t>III Forintszámlák</t>
  </si>
  <si>
    <t>IV Devizaszámlák</t>
  </si>
  <si>
    <t>PÉNZESZKÖZÖK</t>
  </si>
  <si>
    <t>üzleti vagyon</t>
  </si>
  <si>
    <t>forgalomképtelen törzsvagyon</t>
  </si>
  <si>
    <t>nemzetgazdasági szempontból kiemelkedő jelentőségű törzsvagyon</t>
  </si>
  <si>
    <t>korlátozottan forgalomképes vagyon</t>
  </si>
  <si>
    <t>ebből a "0"-ra leírt eszközök</t>
  </si>
  <si>
    <t>ebből a kisértékű eszközök</t>
  </si>
  <si>
    <t>Sorszám</t>
  </si>
  <si>
    <t>Gazdálkodó szervezet megnevezése</t>
  </si>
  <si>
    <t>Részesedés a jegyzett tőke %-ban</t>
  </si>
  <si>
    <t xml:space="preserve">       ÖSSZESEN:</t>
  </si>
  <si>
    <t>Bakonykarszt Víz- és Csatornamű Zrt.</t>
  </si>
  <si>
    <t>adatok ezer Ft-ban</t>
  </si>
  <si>
    <t>Részesedés összege</t>
  </si>
  <si>
    <t>Működésből származó kötelezettségek összege összesen 
2017.12.31-én</t>
  </si>
  <si>
    <t>Működésből származó kötelezettségek összege részesedés arányosan összesen 2017.12.31-én</t>
  </si>
  <si>
    <t>Hárskút Község Önkormányata tulajdonában álló gazdálkodó szervezetek 
működéséből származó kötelezettségek és részesedések alakulása</t>
  </si>
  <si>
    <t>Előző időszak</t>
  </si>
  <si>
    <t>Mód. 
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</si>
  <si>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</si>
  <si>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</si>
  <si>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</si>
  <si>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</si>
  <si>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</si>
  <si>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</si>
  <si>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</si>
  <si>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</si>
  <si>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</si>
  <si>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</si>
  <si>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</si>
  <si>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</si>
  <si>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</si>
  <si>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</si>
  <si>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</si>
  <si>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</si>
  <si>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</si>
  <si>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</si>
  <si>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</si>
  <si>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</si>
  <si>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</si>
  <si>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</si>
  <si>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</si>
  <si>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</si>
  <si>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</si>
  <si>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</si>
  <si>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</si>
  <si>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</si>
  <si>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</si>
  <si>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</si>
  <si>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</si>
  <si>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</si>
  <si>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</si>
  <si>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</si>
  <si>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</si>
  <si>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</si>
  <si>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</si>
  <si>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</si>
  <si>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</si>
  <si>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</si>
  <si>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</si>
  <si>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</si>
  <si>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</si>
  <si>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</si>
  <si>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</si>
  <si>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 xml:space="preserve"> összevont 2017. évi eredménykimutatása</t>
  </si>
  <si>
    <t>1. melléklet a 7/2018. (V.29.) önkormányzati rendelethez</t>
  </si>
  <si>
    <t>2. melléklet a 7/2018. (V.29.) önkormányzati rendelethez</t>
  </si>
  <si>
    <t>3. melléklet a 7/2018. (V.29.) önkormányzati rendelethez</t>
  </si>
  <si>
    <t>4. melléklet a 7/2018. (V.29.) önkormányzati rendelethez</t>
  </si>
  <si>
    <t xml:space="preserve">5. melléklet a 7/2018. (V.29.) önkormányzati rendelethez   </t>
  </si>
  <si>
    <t>6. melléklet a 7/2018. (V.29.) önkormányzati rendelethez</t>
  </si>
  <si>
    <t>7. melléklet a 7/2018. (V.29.) önkormányzati rendelethez</t>
  </si>
  <si>
    <t>8. melléklet a 7/2018. (V.29.) önkormányzati rendelethez</t>
  </si>
  <si>
    <t>9. melléklet a 7/2018. (V.29.) önkormányzati rendelethez</t>
  </si>
  <si>
    <t>10. melléklet a  7/2018. (V.29.) önkormányzati rendelethez</t>
  </si>
  <si>
    <t>11. melléklet a 7/2018. (V.29.) önkormányzati rendelethez</t>
  </si>
  <si>
    <t>12. melléklet a 7/2018. (V.29.) önkormányzati rendelethez</t>
  </si>
  <si>
    <t>13. melléklet a 7/2018. (V.29.) önkormányzati rendelethez</t>
  </si>
  <si>
    <t>Pénzkészlet 2017. január 1-jén</t>
  </si>
  <si>
    <t xml:space="preserve"> - Bankszámlák egyenlege</t>
  </si>
  <si>
    <t>Követelések (+)</t>
  </si>
  <si>
    <t>Egyéb sajátos eszközoldali elszámolások (+)</t>
  </si>
  <si>
    <t>Kötelezettségek (-)</t>
  </si>
  <si>
    <t>Záró pénzkészlet 2017. december 31-én</t>
  </si>
  <si>
    <t>14. melléklet a 7/2018. (V.29.) önkormányzati rendelethez</t>
  </si>
  <si>
    <t>2017. évi pénzeszköz változása</t>
  </si>
  <si>
    <t xml:space="preserve"> - Pénztárak egyenlege</t>
  </si>
  <si>
    <t xml:space="preserve"> - Pénztárak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</si>
  <si>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</si>
  <si>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</si>
  <si>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</si>
  <si>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</si>
  <si>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</si>
  <si>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</si>
  <si>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</si>
  <si>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</si>
  <si>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</si>
  <si>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</si>
  <si>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</si>
  <si>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</si>
  <si>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</si>
  <si>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</si>
  <si>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</si>
  <si>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</si>
  <si>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</si>
  <si>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</si>
  <si>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</si>
  <si>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</si>
  <si>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</si>
  <si>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</si>
  <si>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</si>
  <si>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</si>
  <si>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Megnevezés</t>
  </si>
  <si>
    <t>Felhalmozási bevételek összesen:</t>
  </si>
  <si>
    <t>BEVÉTELEK összesen:</t>
  </si>
  <si>
    <t>Működési kiadások összesen:</t>
  </si>
  <si>
    <t>Felhalmozási kiadások összesen:</t>
  </si>
  <si>
    <t>KIADÁSOK összesen:</t>
  </si>
  <si>
    <t>ebből:</t>
  </si>
  <si>
    <t>Iparűzési adó</t>
  </si>
  <si>
    <t>Gépjárműadó</t>
  </si>
  <si>
    <t>BEVÉTELEK ÖSSZESEN:</t>
  </si>
  <si>
    <t>Működési célú bevételek összesen</t>
  </si>
  <si>
    <t>Személyi juttatások</t>
  </si>
  <si>
    <t>Működési célú kiadások összesen</t>
  </si>
  <si>
    <t>Felhalmozási célú bevételek összesen</t>
  </si>
  <si>
    <t>Felhalmozási célú kiadások összesen</t>
  </si>
  <si>
    <t>kiemelt előirányzatonként</t>
  </si>
  <si>
    <t>Működési bevételek összesen:</t>
  </si>
  <si>
    <t>Jogcím csoportok</t>
  </si>
  <si>
    <t>Telekadó</t>
  </si>
  <si>
    <t>Tartalékok</t>
  </si>
  <si>
    <t>Felújítások</t>
  </si>
  <si>
    <t>Beruházások</t>
  </si>
  <si>
    <t>Eredeti</t>
  </si>
  <si>
    <t>Módosított</t>
  </si>
  <si>
    <t>Kamatbevételek</t>
  </si>
  <si>
    <t>A</t>
  </si>
  <si>
    <t>B</t>
  </si>
  <si>
    <t>C</t>
  </si>
  <si>
    <t>D</t>
  </si>
  <si>
    <t xml:space="preserve">B </t>
  </si>
  <si>
    <t>E</t>
  </si>
  <si>
    <t>F</t>
  </si>
  <si>
    <t>HÁRSKÚT KÖZSÉG ÖNKORMÁNYZATA</t>
  </si>
  <si>
    <t>G</t>
  </si>
  <si>
    <t>Közhatalmi bevétek</t>
  </si>
  <si>
    <t>Felhalmozási bevételek</t>
  </si>
  <si>
    <t>Finanszírozási bevételek</t>
  </si>
  <si>
    <t>Előző évi költségvetési maradvány igénybevétele</t>
  </si>
  <si>
    <t>Államháztartáson belüli megelőlegezések</t>
  </si>
  <si>
    <t>Ellátottak pénzbeli juttatásai</t>
  </si>
  <si>
    <t>Egyéb működési célú kiadások</t>
  </si>
  <si>
    <t>Egyéb működési célú támogatások államháztartáson kívülre</t>
  </si>
  <si>
    <t>Finanszírozási kiadások</t>
  </si>
  <si>
    <t>Központi, irányító szervi támogatások</t>
  </si>
  <si>
    <t>Ellátási díjak</t>
  </si>
  <si>
    <t>Szolgáltatások ellenértéke</t>
  </si>
  <si>
    <t>Tulajdonosi bevételek</t>
  </si>
  <si>
    <t>Egyéb működési bevételek</t>
  </si>
  <si>
    <t>Közhatalmi bevételek</t>
  </si>
  <si>
    <t>Magánszemélyek kommunális adója</t>
  </si>
  <si>
    <t>Vagyoni tipusú adók</t>
  </si>
  <si>
    <t>Egyéb áruhasználati és szolgáltatási adók</t>
  </si>
  <si>
    <t>idegenforgalmi adó</t>
  </si>
  <si>
    <t>talajterhelési díj</t>
  </si>
  <si>
    <t>Egyéb közhatalmi bevételek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</si>
  <si>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</si>
  <si>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</si>
  <si>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</si>
  <si>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Egyéb működési célú támogatások bevételei államháztartáson belülről</t>
  </si>
  <si>
    <t>Működési célú átvett pénzeszközök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</si>
  <si>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</si>
  <si>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</si>
  <si>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</si>
  <si>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</si>
  <si>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</si>
  <si>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</si>
  <si>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</si>
  <si>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</si>
  <si>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</si>
  <si>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</si>
  <si>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</si>
  <si>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</si>
  <si>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</si>
  <si>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</si>
  <si>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</si>
  <si>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</si>
  <si>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</si>
  <si>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</si>
  <si>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</si>
  <si>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</t>
  </si>
  <si>
    <t xml:space="preserve">Összes maradvány 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</si>
  <si>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</si>
  <si>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</si>
  <si>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</si>
  <si>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</si>
  <si>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</si>
  <si>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</si>
  <si>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</si>
  <si>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</si>
  <si>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</si>
  <si>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</si>
  <si>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</si>
  <si>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</si>
  <si>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</si>
  <si>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</si>
  <si>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</si>
  <si>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</si>
  <si>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</si>
  <si>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</si>
  <si>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</si>
  <si>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</si>
  <si>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</si>
  <si>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</si>
  <si>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</si>
  <si>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</si>
  <si>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</si>
  <si>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</si>
  <si>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</si>
  <si>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</si>
  <si>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</si>
  <si>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</si>
  <si>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</si>
  <si>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</si>
  <si>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</si>
  <si>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</si>
  <si>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</si>
  <si>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</si>
  <si>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</si>
  <si>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</si>
  <si>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</si>
  <si>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</si>
  <si>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</si>
  <si>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</si>
  <si>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</si>
  <si>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</si>
  <si>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</si>
  <si>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</si>
  <si>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</si>
  <si>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</si>
  <si>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</si>
  <si>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</si>
  <si>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</si>
  <si>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</si>
  <si>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</si>
  <si>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</si>
  <si>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</si>
  <si>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</si>
  <si>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</si>
  <si>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</si>
  <si>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</si>
  <si>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</si>
  <si>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</si>
  <si>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</si>
  <si>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</si>
  <si>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</si>
  <si>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</si>
  <si>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</si>
  <si>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</si>
  <si>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</si>
  <si>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</si>
  <si>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</si>
  <si>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</si>
  <si>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</si>
  <si>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</si>
  <si>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</si>
  <si>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</si>
  <si>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</si>
  <si>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</si>
  <si>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</si>
  <si>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</si>
  <si>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</si>
  <si>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</si>
  <si>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</si>
  <si>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</si>
  <si>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</si>
  <si>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</si>
  <si>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</si>
  <si>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</si>
  <si>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</si>
  <si>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</si>
  <si>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</si>
  <si>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</si>
  <si>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</si>
  <si>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</si>
  <si>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</si>
  <si>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</si>
  <si>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</si>
  <si>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</si>
  <si>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</si>
  <si>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</si>
  <si>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</si>
  <si>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</si>
  <si>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</si>
  <si>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</si>
  <si>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</si>
  <si>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</si>
  <si>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</si>
  <si>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</si>
  <si>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</si>
  <si>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</si>
  <si>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</si>
  <si>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</si>
  <si>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</si>
  <si>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</si>
  <si>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</si>
  <si>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</si>
  <si>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</si>
  <si>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</si>
  <si>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</si>
  <si>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</si>
  <si>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</si>
  <si>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</si>
  <si>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</si>
  <si>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</si>
  <si>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</si>
  <si>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</si>
  <si>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</si>
  <si>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</si>
  <si>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</si>
  <si>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</si>
  <si>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</si>
  <si>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</si>
  <si>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</si>
  <si>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</si>
  <si>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</si>
  <si>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</si>
  <si>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Működési bevétel</t>
  </si>
  <si>
    <t>Államháztartáson belüli megelőlegezés visszafizetése</t>
  </si>
  <si>
    <t>208</t>
  </si>
  <si>
    <t>207</t>
  </si>
  <si>
    <t>206</t>
  </si>
  <si>
    <t>205</t>
  </si>
  <si>
    <t>204</t>
  </si>
  <si>
    <t>194</t>
  </si>
  <si>
    <t>184</t>
  </si>
  <si>
    <t>181</t>
  </si>
  <si>
    <t>170</t>
  </si>
  <si>
    <t>167</t>
  </si>
  <si>
    <t>155</t>
  </si>
  <si>
    <t>Összesen</t>
  </si>
  <si>
    <t>H</t>
  </si>
  <si>
    <t>J</t>
  </si>
  <si>
    <t>K</t>
  </si>
  <si>
    <t>L</t>
  </si>
  <si>
    <t>M</t>
  </si>
  <si>
    <t>N</t>
  </si>
  <si>
    <t>kormányzati funkciónként</t>
  </si>
  <si>
    <t>Működési kiadások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</si>
  <si>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</si>
  <si>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</si>
  <si>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</si>
  <si>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</si>
  <si>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</si>
  <si>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Szolgáltatási kiadások</t>
  </si>
  <si>
    <t>Különféle befizetések és egyéb dologi kiadások</t>
  </si>
  <si>
    <t>Családi támogatások</t>
  </si>
  <si>
    <t>Egyéb nem intézményi ellátások</t>
  </si>
  <si>
    <t>Felhalmozási kiadások</t>
  </si>
  <si>
    <t>Ingatlanok felújítása</t>
  </si>
  <si>
    <t>Felújítási célú előzetesen felszámított általános forgalmi adó</t>
  </si>
  <si>
    <t>Hitel-, kölcsönfelvétel pénzügyi vállalkozástól</t>
  </si>
  <si>
    <t>Teljesítés %-a a módosított előirányzathoz</t>
  </si>
  <si>
    <t>Elvonások és befizetések</t>
  </si>
  <si>
    <t>Egyéb működési célú támogatások államháztartáson belülre</t>
  </si>
  <si>
    <t>Egyéb felhalmozási célú kiadások</t>
  </si>
  <si>
    <t>Hitel-, kölcsöntörlesztés államháztartáson kívülre</t>
  </si>
  <si>
    <t>Finanszírozási bevételek összesen:</t>
  </si>
  <si>
    <t>Finanszírozási kiadások összesen:</t>
  </si>
  <si>
    <t>Működési célú költségvetési támogatások és kiegészítő támogatások</t>
  </si>
  <si>
    <t>Elszámolásból származó bevételek</t>
  </si>
  <si>
    <t>Értékesítési és forgalmi adók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</si>
  <si>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</si>
  <si>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</si>
  <si>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</si>
  <si>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</si>
  <si>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</si>
  <si>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Egyéb felhalmozási kiadások</t>
  </si>
  <si>
    <t>Egyéb felhalmozási célú támogatások államháztartáson kívülre</t>
  </si>
  <si>
    <t>KIADÁSOK ÖSSZESEN: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</si>
  <si>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</si>
  <si>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</si>
  <si>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</si>
  <si>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</si>
  <si>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</si>
  <si>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</si>
  <si>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</si>
  <si>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</si>
  <si>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</si>
  <si>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</si>
  <si>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</si>
  <si>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</si>
  <si>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</si>
  <si>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</si>
  <si>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</si>
  <si>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</si>
  <si>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</si>
  <si>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</si>
  <si>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</si>
  <si>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</si>
  <si>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</si>
  <si>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</si>
  <si>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</si>
  <si>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</si>
  <si>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</si>
  <si>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</si>
  <si>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</si>
  <si>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</si>
  <si>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</si>
  <si>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</si>
  <si>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</si>
  <si>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</si>
  <si>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</si>
  <si>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</si>
  <si>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</si>
  <si>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</si>
  <si>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</si>
  <si>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</si>
  <si>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</si>
  <si>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</si>
  <si>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</si>
  <si>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</si>
  <si>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</si>
  <si>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</si>
  <si>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</si>
  <si>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</si>
  <si>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</si>
  <si>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</si>
  <si>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</si>
  <si>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</si>
  <si>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</si>
  <si>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</si>
  <si>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</si>
  <si>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</si>
  <si>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</si>
  <si>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</si>
  <si>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</si>
  <si>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</si>
  <si>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</si>
  <si>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</si>
  <si>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</si>
  <si>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</si>
  <si>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</si>
  <si>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</si>
  <si>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</si>
  <si>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</si>
  <si>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</si>
  <si>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</si>
  <si>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</si>
  <si>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</si>
  <si>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</si>
  <si>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</si>
  <si>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</si>
  <si>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</si>
  <si>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</si>
  <si>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</si>
  <si>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</si>
  <si>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</si>
  <si>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</si>
  <si>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</si>
  <si>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</si>
  <si>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</si>
  <si>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</si>
  <si>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</si>
  <si>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</si>
  <si>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</si>
  <si>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</si>
  <si>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</si>
  <si>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</si>
  <si>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</si>
  <si>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</si>
  <si>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</si>
  <si>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</si>
  <si>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</si>
  <si>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</si>
  <si>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</si>
  <si>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</si>
  <si>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</si>
  <si>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</si>
  <si>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</si>
  <si>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</si>
  <si>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</si>
  <si>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</si>
  <si>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</si>
  <si>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</si>
  <si>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</si>
  <si>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</si>
  <si>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</si>
  <si>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</si>
  <si>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</si>
  <si>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</si>
  <si>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</si>
  <si>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</si>
  <si>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</si>
  <si>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</si>
  <si>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</si>
  <si>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</si>
  <si>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</si>
  <si>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</si>
  <si>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</si>
  <si>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</si>
  <si>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</si>
  <si>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</si>
  <si>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</si>
  <si>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</si>
  <si>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</si>
  <si>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</si>
  <si>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</si>
  <si>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</si>
  <si>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</si>
  <si>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</si>
  <si>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</si>
  <si>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</si>
  <si>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</si>
  <si>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</si>
  <si>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</si>
  <si>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</si>
  <si>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</si>
  <si>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</si>
  <si>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</si>
  <si>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</si>
  <si>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</si>
  <si>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</si>
  <si>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</si>
  <si>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</si>
  <si>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</si>
  <si>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</si>
  <si>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</si>
  <si>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</si>
  <si>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</si>
  <si>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</si>
  <si>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</si>
  <si>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</si>
  <si>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</si>
  <si>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</si>
  <si>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</si>
  <si>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</si>
  <si>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</si>
  <si>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</si>
  <si>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</si>
  <si>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</si>
  <si>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</si>
  <si>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</si>
  <si>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</si>
  <si>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</si>
  <si>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</si>
  <si>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</si>
  <si>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G/I  Nemzeti vagyon induláskori értéke</t>
  </si>
  <si>
    <t>168</t>
  </si>
  <si>
    <t>G/II Nemzeti vagyon változásai</t>
  </si>
  <si>
    <t>169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</si>
  <si>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</si>
  <si>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</si>
  <si>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</si>
  <si>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</si>
  <si>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</si>
  <si>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</si>
  <si>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</si>
  <si>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</si>
  <si>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</si>
  <si>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</si>
  <si>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</si>
  <si>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</si>
  <si>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</si>
  <si>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</si>
  <si>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</si>
  <si>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</si>
  <si>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</si>
  <si>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</si>
  <si>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</si>
  <si>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</si>
  <si>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</si>
  <si>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</si>
  <si>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</si>
  <si>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</si>
  <si>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</si>
  <si>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</si>
  <si>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</si>
  <si>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</si>
  <si>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</si>
  <si>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</si>
  <si>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</si>
  <si>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</si>
  <si>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</si>
  <si>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</si>
  <si>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</si>
  <si>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</si>
  <si>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</si>
  <si>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</si>
  <si>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</si>
  <si>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</si>
  <si>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</si>
  <si>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</si>
  <si>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</si>
  <si>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</si>
  <si>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</si>
  <si>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</si>
  <si>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</si>
  <si>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</si>
  <si>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</si>
  <si>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</si>
  <si>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</si>
  <si>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</si>
  <si>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</si>
  <si>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</si>
  <si>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</si>
  <si>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</si>
  <si>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</si>
  <si>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</si>
  <si>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</si>
  <si>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</si>
  <si>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</si>
  <si>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</si>
  <si>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</si>
  <si>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</si>
  <si>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</si>
  <si>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</si>
  <si>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</si>
  <si>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</si>
  <si>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</si>
  <si>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</si>
  <si>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</si>
  <si>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</si>
  <si>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</si>
  <si>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</si>
  <si>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</si>
  <si>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</si>
  <si>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</si>
  <si>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</si>
  <si>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</si>
  <si>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</si>
  <si>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</si>
  <si>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</si>
  <si>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</si>
  <si>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</si>
  <si>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</si>
  <si>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</si>
  <si>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219</t>
  </si>
  <si>
    <t>220</t>
  </si>
  <si>
    <t>221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</si>
  <si>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</si>
  <si>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</si>
  <si>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</si>
  <si>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</si>
  <si>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</si>
  <si>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</si>
  <si>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</si>
  <si>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</si>
  <si>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</si>
  <si>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</si>
  <si>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</si>
  <si>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</si>
  <si>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</si>
  <si>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</si>
  <si>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</si>
  <si>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</si>
  <si>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</si>
  <si>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</si>
  <si>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</si>
  <si>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</si>
  <si>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</si>
  <si>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</si>
  <si>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</si>
  <si>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</si>
  <si>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</si>
  <si>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</si>
  <si>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</si>
  <si>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</si>
  <si>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</si>
  <si>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</si>
  <si>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</si>
  <si>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</si>
  <si>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</si>
  <si>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</si>
  <si>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</si>
  <si>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</si>
  <si>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</si>
  <si>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</si>
  <si>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</si>
  <si>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FORRÁSOK</t>
  </si>
  <si>
    <t>ESZKÖZÖK</t>
  </si>
  <si>
    <t>Sor-szám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</si>
  <si>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</si>
  <si>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</si>
  <si>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</si>
  <si>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</si>
  <si>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</si>
  <si>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</si>
  <si>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</si>
  <si>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</si>
  <si>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</si>
  <si>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</si>
  <si>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</si>
  <si>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</si>
  <si>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</si>
  <si>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</si>
  <si>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</si>
  <si>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</si>
  <si>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</si>
  <si>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</si>
  <si>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</si>
  <si>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Önkormányzatok működési támogatásai</t>
  </si>
  <si>
    <t>Egyéb működési célú támogatások államháztartáson belülről</t>
  </si>
  <si>
    <t>Felhalmozási célú támogatások államháztartáson belülről</t>
  </si>
  <si>
    <t>Munkaadókat terhelő járulékok és szociális hozzájárulási adó</t>
  </si>
  <si>
    <t>Tájékoztató adatok a KÖLTSÉGVETÉSI bevételek és kiadások alakulásáról</t>
  </si>
  <si>
    <t>MŰKÖDÉSI bevételek és kiadások</t>
  </si>
  <si>
    <t>FELHALMOZÁSI bevételek és kiadások</t>
  </si>
  <si>
    <t>Tájékoztató adatok a FINANSZÍROZÁSI bevételek és kiadások alakulásáról</t>
  </si>
  <si>
    <t>Finanszírozási bevételek összesen</t>
  </si>
  <si>
    <t>Finanaszírozási kiadások összesen</t>
  </si>
  <si>
    <t>Előző évi költségvetési maradvány igénybevétele (alaptevékenység)</t>
  </si>
  <si>
    <t>Államháztartáson belüli megelőlegezések visszafizetése</t>
  </si>
  <si>
    <t>Központi, irányítószervi támogatások folyósítása</t>
  </si>
  <si>
    <t>Pénzeszközök lekötött bankbetétként elhelyezése</t>
  </si>
  <si>
    <t>Előző év költségvetési maradványának igénybevétele</t>
  </si>
  <si>
    <t>Lekötött bankbetétek megszüntetése</t>
  </si>
  <si>
    <t>Törvény szerinti illetmények, munkabérek (K1101)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</si>
  <si>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</si>
  <si>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</si>
  <si>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</si>
  <si>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</si>
  <si>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</si>
  <si>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</si>
  <si>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</si>
  <si>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</si>
  <si>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</si>
  <si>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</si>
  <si>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</si>
  <si>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</si>
  <si>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</si>
  <si>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Működési célú előzetesen felszámított általános forgalmi adó (K351)</t>
  </si>
  <si>
    <t>Egyéb dologi kiadások (K355)</t>
  </si>
  <si>
    <t>ebből: helyi önkormányzatok és költségvetési szerveik (K506)</t>
  </si>
  <si>
    <t>ebből: társulások és költségvetési szerveik (K506)</t>
  </si>
  <si>
    <t>ebből: egyéb civil szervezetek (K512)</t>
  </si>
  <si>
    <t>Immateriális javak beszerzése, létesítése (K61)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</si>
  <si>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</si>
  <si>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</si>
  <si>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</si>
  <si>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</si>
  <si>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</si>
  <si>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Államháztartáson belüli megelőlegezések visszafizetése (K914)</t>
  </si>
  <si>
    <t>Központi, irányító szervi támogatások folyósítása (K915)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</si>
  <si>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</si>
  <si>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</si>
  <si>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</si>
  <si>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</si>
  <si>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</si>
  <si>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elkülönített állami pénzalapok (B16)</t>
  </si>
  <si>
    <t>ebből: magánszemélyek kommunális adója (B34)</t>
  </si>
  <si>
    <t>ebből: telekadó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</si>
  <si>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</si>
  <si>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</si>
  <si>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ebből: igazgatási szolgáltatási díjak (B36)</t>
  </si>
  <si>
    <t>ebből:tárgyi eszközök bérbeadásából származó bevétel (B402)</t>
  </si>
  <si>
    <t>Előző év költségvetési maradványának igénybevétele (B8131)</t>
  </si>
  <si>
    <t>Államháztartáson belüli megelőlegezések (B814)</t>
  </si>
  <si>
    <t>Önkormányzatok működési támogatásai (B11)</t>
  </si>
  <si>
    <t>Gépjárműadók (B354)</t>
  </si>
  <si>
    <t>Szolgáltatások ellenértéke (B402)</t>
  </si>
  <si>
    <t>Hárskút Község Önkormányzata</t>
  </si>
  <si>
    <t>Hárskúti Német Nemzetiségi Óvoda</t>
  </si>
  <si>
    <t>Munkaadót terhelő járulékok és szociális hozzájár. adó</t>
  </si>
  <si>
    <t>Működési célú támogatások államháztartáson belülről</t>
  </si>
  <si>
    <t>Közvetített szolgáltatások ellenértéke</t>
  </si>
  <si>
    <t>Elkülönített állami pénzalapok</t>
  </si>
  <si>
    <t>Nemzetiségi önkormányzatok és költségvetési szerveik</t>
  </si>
  <si>
    <t>Mód. (+/-)</t>
  </si>
  <si>
    <r>
      <t xml:space="preserve">Elvonások és befizetések </t>
    </r>
    <r>
      <rPr>
        <sz val="9"/>
        <rFont val="Arial"/>
        <family val="2"/>
      </rPr>
      <t>(központi költségvetésbe)</t>
    </r>
  </si>
  <si>
    <t>Központi, irányítószervi támogatás</t>
  </si>
  <si>
    <t>Ellátási díjak (B405)</t>
  </si>
  <si>
    <t>Központi, irányító szervi támogatás (B816)</t>
  </si>
  <si>
    <t>Működési célú támogatások államháztartáson belülről (B1)</t>
  </si>
  <si>
    <t>Egyéb áruhasználati és szolgáltatási adók (B355)</t>
  </si>
  <si>
    <t>Egyéb közhatalmi bevételek (B36)</t>
  </si>
  <si>
    <t>Közhatalmi bevételek (B3)</t>
  </si>
  <si>
    <t>Egyéb működési bevételek (B411)</t>
  </si>
  <si>
    <t>Működési bevételek (B4)</t>
  </si>
  <si>
    <t>Ingatlanok értékesítése (B52)</t>
  </si>
  <si>
    <t>Költségvetési bevételek (B1-B7)</t>
  </si>
  <si>
    <t>Maradvány igénybevétele (B813)</t>
  </si>
  <si>
    <t>Belföldi finanszírozás bevételei (B81)</t>
  </si>
  <si>
    <t>Bevételek összesen (B1-B8)</t>
  </si>
  <si>
    <t>ebből: táppénz hozzájárulás (K2)</t>
  </si>
  <si>
    <t>Kiadások összesen (K1-K9)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</si>
  <si>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</si>
  <si>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</si>
  <si>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</si>
  <si>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</si>
  <si>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</si>
  <si>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Közvetített szolgáltatások (K335)</t>
  </si>
  <si>
    <t>Dologi kiadások (K3)</t>
  </si>
  <si>
    <t>Családi támogatások (K42)</t>
  </si>
  <si>
    <t>Egyéb nem intézményi ellátások (K48)</t>
  </si>
  <si>
    <t>Elvonások és befizetések (K502)</t>
  </si>
  <si>
    <t>Egyéb működési célú támogatások államháztartáson belülre (K506)</t>
  </si>
  <si>
    <t>Ingatlanok beszerzése, létesítése (K62)</t>
  </si>
  <si>
    <t>Beruházások (K6)</t>
  </si>
  <si>
    <t>Egyéb felhalmozási célú támogatások államháztartáson kívülre (K89)</t>
  </si>
  <si>
    <t>Egyéb felhalmozási célú kiadások (K8)</t>
  </si>
  <si>
    <t>Finanszírozási kiadások (K9)</t>
  </si>
  <si>
    <t>Egyéb működési célú támogatások államháztartáson kívülre (K512)</t>
  </si>
  <si>
    <t>Foglalkoztatottak egyéb személyi juttatásai (K1113)</t>
  </si>
  <si>
    <t>Foglalkoztatottak személyi juttatásai (K11)</t>
  </si>
  <si>
    <t>Konszolidálást követően összesen</t>
  </si>
  <si>
    <t>Konszolidálás</t>
  </si>
  <si>
    <t>Előirányzat (Ft)</t>
  </si>
  <si>
    <t>adatok Ft-ban</t>
  </si>
  <si>
    <t>Működési bevételek</t>
  </si>
  <si>
    <t>Felhalmozási célú átvett pénzeszközök</t>
  </si>
  <si>
    <t>011130 Önkormányzatok és önkormányzati hivatalok jogalkotó és általános igazgatási tevékenysége</t>
  </si>
  <si>
    <t>066020 
Város-, község-gazdálkodási egyéb szolgáltatások</t>
  </si>
  <si>
    <t>013350 
Az önkormányzati vagyonnal való gazdálkodással kapcsolatos feladatok</t>
  </si>
  <si>
    <t>Települési önkormányzatok szociális, gyermekjóléti  és gyermekétkeztetési feladatainak támogatása (B113)</t>
  </si>
  <si>
    <t>ebből: tartózkodás után fizetett idegenforgalmi adó  (B355)</t>
  </si>
  <si>
    <t>ebből: önkormányzati vagyon vagyonkezelésbe adásából származó bevétel (B404)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</si>
  <si>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</si>
  <si>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</si>
  <si>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244</t>
  </si>
  <si>
    <t>252</t>
  </si>
  <si>
    <t>Felhalmozási célú támogatások államháztartáson belülről (B2)</t>
  </si>
  <si>
    <t>Vagyoni tipusú adók (B34)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</si>
</sst>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-40E]mmmm\ d\.;@"/>
    <numFmt numFmtId="177" formatCode="_-* #,##0.0\ _F_t_-;\-* #,##0.0\ _F_t_-;_-* &quot;-&quot;??\ _F_t_-;_-@_-"/>
    <numFmt numFmtId="178" formatCode="_-* #,##0\ _F_t_-;\-* #,##0\ _F_t_-;_-* &quot;-&quot;??\ _F_t_-;_-@_-"/>
    <numFmt numFmtId="179" formatCode="[$¥€-2]\ #\ ##,000_);[Red]\([$€-2]\ #\ ##,000\)"/>
    <numFmt numFmtId="180" formatCode="#,##0.0###"/>
    <numFmt numFmtId="181" formatCode="#,##0_ ;\-#,##0\ "/>
    <numFmt numFmtId="182" formatCode="0.000%"/>
    <numFmt numFmtId="183" formatCode="0.0000%"/>
    <numFmt numFmtId="184" formatCode="0.00000%"/>
    <numFmt numFmtId="185" formatCode="0.000000%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color indexed="20"/>
      <name val="Arial"/>
      <family val="2"/>
    </font>
    <font>
      <sz val="12"/>
      <color indexed="8"/>
      <name val="Arial"/>
      <family val="2"/>
    </font>
    <font>
      <sz val="9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2"/>
      <color indexed="19"/>
      <name val="Arial"/>
      <family val="2"/>
    </font>
    <font>
      <i/>
      <sz val="10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3" fontId="33" fillId="0" borderId="10" xfId="0" applyNumberFormat="1" applyFont="1" applyBorder="1" applyAlignment="1">
      <alignment horizontal="right" vertical="top" wrapText="1"/>
    </xf>
    <xf numFmtId="3" fontId="35" fillId="0" borderId="10" xfId="0" applyNumberFormat="1" applyFont="1" applyBorder="1" applyAlignment="1">
      <alignment horizontal="right" vertical="top" wrapText="1"/>
    </xf>
    <xf numFmtId="0" fontId="0" fillId="0" borderId="0" xfId="59" applyFont="1" applyAlignment="1">
      <alignment/>
      <protection/>
    </xf>
    <xf numFmtId="0" fontId="35" fillId="0" borderId="10" xfId="0" applyFont="1" applyFill="1" applyBorder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right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0" xfId="58" applyFont="1" applyAlignment="1">
      <alignment horizontal="center" vertical="center"/>
      <protection/>
    </xf>
    <xf numFmtId="0" fontId="0" fillId="0" borderId="0" xfId="58" applyFont="1" applyAlignment="1">
      <alignment/>
      <protection/>
    </xf>
    <xf numFmtId="3" fontId="0" fillId="24" borderId="10" xfId="58" applyNumberFormat="1" applyFont="1" applyFill="1" applyBorder="1" applyAlignment="1">
      <alignment horizontal="right" vertical="center" wrapText="1"/>
      <protection/>
    </xf>
    <xf numFmtId="3" fontId="0" fillId="0" borderId="10" xfId="58" applyNumberFormat="1" applyFont="1" applyBorder="1" applyAlignment="1">
      <alignment horizontal="right" vertical="center" wrapText="1"/>
      <protection/>
    </xf>
    <xf numFmtId="3" fontId="0" fillId="24" borderId="11" xfId="58" applyNumberFormat="1" applyFont="1" applyFill="1" applyBorder="1" applyAlignment="1">
      <alignment horizontal="right" vertical="center" wrapText="1"/>
      <protection/>
    </xf>
    <xf numFmtId="2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3" fontId="0" fillId="0" borderId="15" xfId="58" applyNumberFormat="1" applyFont="1" applyBorder="1" applyAlignment="1">
      <alignment horizontal="right" vertical="center" wrapText="1"/>
      <protection/>
    </xf>
    <xf numFmtId="3" fontId="0" fillId="0" borderId="11" xfId="58" applyNumberFormat="1" applyFont="1" applyBorder="1" applyAlignment="1">
      <alignment horizontal="right" vertical="center" wrapText="1"/>
      <protection/>
    </xf>
    <xf numFmtId="3" fontId="22" fillId="0" borderId="16" xfId="58" applyNumberFormat="1" applyFont="1" applyBorder="1" applyAlignment="1">
      <alignment vertical="center"/>
      <protection/>
    </xf>
    <xf numFmtId="3" fontId="0" fillId="24" borderId="15" xfId="58" applyNumberFormat="1" applyFont="1" applyFill="1" applyBorder="1" applyAlignment="1">
      <alignment horizontal="right" vertical="center" wrapText="1"/>
      <protection/>
    </xf>
    <xf numFmtId="0" fontId="22" fillId="0" borderId="0" xfId="58" applyFont="1" applyAlignment="1">
      <alignment horizontal="center"/>
      <protection/>
    </xf>
    <xf numFmtId="0" fontId="0" fillId="0" borderId="17" xfId="58" applyFont="1" applyBorder="1" applyAlignment="1">
      <alignment horizontal="center" vertical="center"/>
      <protection/>
    </xf>
    <xf numFmtId="0" fontId="43" fillId="0" borderId="0" xfId="58" applyFont="1">
      <alignment/>
      <protection/>
    </xf>
    <xf numFmtId="0" fontId="0" fillId="0" borderId="0" xfId="58" applyFont="1" applyAlignment="1">
      <alignment horizontal="right"/>
      <protection/>
    </xf>
    <xf numFmtId="0" fontId="1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1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3" fontId="18" fillId="0" borderId="19" xfId="0" applyNumberFormat="1" applyFont="1" applyFill="1" applyBorder="1" applyAlignment="1">
      <alignment vertical="center" wrapText="1"/>
    </xf>
    <xf numFmtId="3" fontId="18" fillId="0" borderId="18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18" fillId="24" borderId="19" xfId="0" applyNumberFormat="1" applyFont="1" applyFill="1" applyBorder="1" applyAlignment="1">
      <alignment vertical="center" wrapText="1"/>
    </xf>
    <xf numFmtId="3" fontId="18" fillId="24" borderId="18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3" fontId="27" fillId="0" borderId="11" xfId="0" applyNumberFormat="1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right" vertical="center" wrapText="1"/>
    </xf>
    <xf numFmtId="2" fontId="22" fillId="0" borderId="22" xfId="0" applyNumberFormat="1" applyFont="1" applyBorder="1" applyAlignment="1">
      <alignment vertical="center" wrapText="1"/>
    </xf>
    <xf numFmtId="3" fontId="18" fillId="0" borderId="23" xfId="0" applyNumberFormat="1" applyFont="1" applyFill="1" applyBorder="1" applyAlignment="1">
      <alignment vertical="center" wrapText="1"/>
    </xf>
    <xf numFmtId="2" fontId="0" fillId="0" borderId="24" xfId="0" applyNumberFormat="1" applyFont="1" applyBorder="1" applyAlignment="1">
      <alignment horizontal="right" vertical="center" wrapText="1"/>
    </xf>
    <xf numFmtId="3" fontId="18" fillId="24" borderId="23" xfId="0" applyNumberFormat="1" applyFont="1" applyFill="1" applyBorder="1" applyAlignment="1">
      <alignment vertical="center" wrapText="1"/>
    </xf>
    <xf numFmtId="3" fontId="27" fillId="0" borderId="23" xfId="0" applyNumberFormat="1" applyFont="1" applyFill="1" applyBorder="1" applyAlignment="1">
      <alignment vertical="center" wrapText="1"/>
    </xf>
    <xf numFmtId="2" fontId="22" fillId="0" borderId="24" xfId="0" applyNumberFormat="1" applyFont="1" applyBorder="1" applyAlignment="1">
      <alignment vertical="center" wrapText="1"/>
    </xf>
    <xf numFmtId="2" fontId="0" fillId="0" borderId="24" xfId="0" applyNumberFormat="1" applyFont="1" applyBorder="1" applyAlignment="1">
      <alignment vertical="center" wrapText="1"/>
    </xf>
    <xf numFmtId="3" fontId="27" fillId="0" borderId="25" xfId="0" applyNumberFormat="1" applyFont="1" applyFill="1" applyBorder="1" applyAlignment="1">
      <alignment vertical="center" wrapText="1"/>
    </xf>
    <xf numFmtId="2" fontId="22" fillId="0" borderId="26" xfId="0" applyNumberFormat="1" applyFont="1" applyBorder="1" applyAlignment="1">
      <alignment vertical="center" wrapText="1"/>
    </xf>
    <xf numFmtId="3" fontId="31" fillId="0" borderId="23" xfId="0" applyNumberFormat="1" applyFont="1" applyFill="1" applyBorder="1" applyAlignment="1">
      <alignment vertical="center" wrapText="1"/>
    </xf>
    <xf numFmtId="2" fontId="19" fillId="0" borderId="24" xfId="0" applyNumberFormat="1" applyFont="1" applyBorder="1" applyAlignment="1">
      <alignment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2" fontId="22" fillId="0" borderId="29" xfId="0" applyNumberFormat="1" applyFont="1" applyBorder="1" applyAlignment="1">
      <alignment vertical="center" wrapText="1"/>
    </xf>
    <xf numFmtId="2" fontId="22" fillId="0" borderId="22" xfId="0" applyNumberFormat="1" applyFont="1" applyBorder="1" applyAlignment="1">
      <alignment horizontal="right" vertical="center" wrapText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26" xfId="0" applyNumberFormat="1" applyFont="1" applyBorder="1" applyAlignment="1">
      <alignment horizontal="right" vertical="center" wrapText="1"/>
    </xf>
    <xf numFmtId="2" fontId="19" fillId="0" borderId="24" xfId="0" applyNumberFormat="1" applyFont="1" applyBorder="1" applyAlignment="1">
      <alignment horizontal="right" vertical="center" wrapText="1"/>
    </xf>
    <xf numFmtId="2" fontId="22" fillId="0" borderId="29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vertical="center" wrapText="1"/>
    </xf>
    <xf numFmtId="0" fontId="18" fillId="0" borderId="30" xfId="0" applyFont="1" applyBorder="1" applyAlignment="1">
      <alignment vertical="center" wrapText="1"/>
    </xf>
    <xf numFmtId="0" fontId="31" fillId="0" borderId="30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3" fontId="27" fillId="0" borderId="31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3" fontId="0" fillId="0" borderId="0" xfId="4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3" fontId="22" fillId="0" borderId="31" xfId="40" applyNumberFormat="1" applyFont="1" applyFill="1" applyBorder="1" applyAlignment="1">
      <alignment horizontal="right" vertical="center"/>
    </xf>
    <xf numFmtId="4" fontId="22" fillId="0" borderId="32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3" fontId="22" fillId="0" borderId="0" xfId="4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3" fontId="34" fillId="0" borderId="0" xfId="4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3" fontId="18" fillId="0" borderId="33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22" fillId="0" borderId="33" xfId="4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horizontal="right" vertical="center"/>
    </xf>
    <xf numFmtId="4" fontId="22" fillId="0" borderId="32" xfId="4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43" fontId="0" fillId="0" borderId="0" xfId="40" applyFont="1" applyFill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0" applyFont="1" applyAlignment="1">
      <alignment/>
    </xf>
    <xf numFmtId="0" fontId="3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22" fillId="0" borderId="31" xfId="40" applyNumberFormat="1" applyFont="1" applyBorder="1" applyAlignment="1">
      <alignment horizontal="right" vertical="center"/>
    </xf>
    <xf numFmtId="4" fontId="22" fillId="0" borderId="32" xfId="4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0" fillId="0" borderId="0" xfId="4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4" fontId="22" fillId="0" borderId="32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3" fontId="22" fillId="0" borderId="0" xfId="40" applyNumberFormat="1" applyFont="1" applyBorder="1" applyAlignment="1">
      <alignment horizontal="right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3" fontId="27" fillId="0" borderId="35" xfId="0" applyNumberFormat="1" applyFont="1" applyFill="1" applyBorder="1" applyAlignment="1">
      <alignment horizontal="right" vertical="center"/>
    </xf>
    <xf numFmtId="0" fontId="35" fillId="0" borderId="3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" fontId="27" fillId="0" borderId="37" xfId="0" applyNumberFormat="1" applyFont="1" applyFill="1" applyBorder="1" applyAlignment="1">
      <alignment horizontal="right" vertical="center"/>
    </xf>
    <xf numFmtId="4" fontId="27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4" fontId="22" fillId="0" borderId="30" xfId="0" applyNumberFormat="1" applyFont="1" applyFill="1" applyBorder="1" applyAlignment="1">
      <alignment horizontal="right" vertical="center"/>
    </xf>
    <xf numFmtId="4" fontId="34" fillId="0" borderId="30" xfId="0" applyNumberFormat="1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3" fontId="22" fillId="0" borderId="14" xfId="4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22" fillId="0" borderId="17" xfId="40" applyNumberFormat="1" applyFont="1" applyBorder="1" applyAlignment="1">
      <alignment horizontal="right" vertical="center"/>
    </xf>
    <xf numFmtId="3" fontId="22" fillId="0" borderId="39" xfId="40" applyNumberFormat="1" applyFont="1" applyBorder="1" applyAlignment="1">
      <alignment horizontal="right" vertical="center"/>
    </xf>
    <xf numFmtId="3" fontId="22" fillId="24" borderId="0" xfId="40" applyNumberFormat="1" applyFont="1" applyFill="1" applyBorder="1" applyAlignment="1">
      <alignment horizontal="right" vertical="center"/>
    </xf>
    <xf numFmtId="4" fontId="0" fillId="0" borderId="30" xfId="40" applyNumberFormat="1" applyFont="1" applyBorder="1" applyAlignment="1">
      <alignment horizontal="right" vertical="center"/>
    </xf>
    <xf numFmtId="3" fontId="0" fillId="0" borderId="39" xfId="40" applyNumberFormat="1" applyFont="1" applyBorder="1" applyAlignment="1">
      <alignment horizontal="right" vertical="center"/>
    </xf>
    <xf numFmtId="3" fontId="0" fillId="24" borderId="0" xfId="40" applyNumberFormat="1" applyFont="1" applyFill="1" applyBorder="1" applyAlignment="1">
      <alignment horizontal="right" vertical="center"/>
    </xf>
    <xf numFmtId="4" fontId="22" fillId="0" borderId="30" xfId="4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25" borderId="39" xfId="0" applyNumberFormat="1" applyFont="1" applyFill="1" applyBorder="1" applyAlignment="1">
      <alignment vertical="center"/>
    </xf>
    <xf numFmtId="3" fontId="18" fillId="25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22" fillId="0" borderId="41" xfId="0" applyNumberFormat="1" applyFont="1" applyFill="1" applyBorder="1" applyAlignment="1">
      <alignment horizontal="right" vertical="center"/>
    </xf>
    <xf numFmtId="4" fontId="22" fillId="0" borderId="26" xfId="0" applyNumberFormat="1" applyFont="1" applyFill="1" applyBorder="1" applyAlignment="1">
      <alignment horizontal="right" vertical="center"/>
    </xf>
    <xf numFmtId="2" fontId="0" fillId="0" borderId="26" xfId="0" applyNumberFormat="1" applyFont="1" applyBorder="1" applyAlignment="1">
      <alignment vertical="center"/>
    </xf>
    <xf numFmtId="0" fontId="43" fillId="0" borderId="0" xfId="57" applyFont="1" applyBorder="1">
      <alignment/>
      <protection/>
    </xf>
    <xf numFmtId="0" fontId="43" fillId="0" borderId="0" xfId="57" applyFont="1">
      <alignment/>
      <protection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178" fontId="33" fillId="0" borderId="0" xfId="4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8" fontId="33" fillId="0" borderId="0" xfId="40" applyNumberFormat="1" applyFont="1" applyAlignment="1">
      <alignment horizontal="right" vertical="center"/>
    </xf>
    <xf numFmtId="0" fontId="35" fillId="0" borderId="0" xfId="57" applyFont="1" applyBorder="1" applyAlignment="1">
      <alignment horizontal="center"/>
      <protection/>
    </xf>
    <xf numFmtId="0" fontId="33" fillId="0" borderId="0" xfId="57" applyFont="1">
      <alignment/>
      <protection/>
    </xf>
    <xf numFmtId="0" fontId="35" fillId="0" borderId="36" xfId="57" applyFont="1" applyBorder="1" applyAlignment="1">
      <alignment horizontal="center" wrapText="1"/>
      <protection/>
    </xf>
    <xf numFmtId="0" fontId="35" fillId="0" borderId="13" xfId="57" applyFont="1" applyBorder="1" applyAlignment="1">
      <alignment horizontal="center" wrapText="1"/>
      <protection/>
    </xf>
    <xf numFmtId="178" fontId="35" fillId="0" borderId="13" xfId="40" applyNumberFormat="1" applyFont="1" applyBorder="1" applyAlignment="1">
      <alignment horizontal="center" vertical="center" wrapText="1"/>
    </xf>
    <xf numFmtId="178" fontId="35" fillId="0" borderId="14" xfId="40" applyNumberFormat="1" applyFont="1" applyBorder="1" applyAlignment="1">
      <alignment horizontal="center" vertical="center" wrapText="1"/>
    </xf>
    <xf numFmtId="0" fontId="35" fillId="0" borderId="14" xfId="57" applyFont="1" applyBorder="1" applyAlignment="1">
      <alignment horizontal="center" wrapText="1"/>
      <protection/>
    </xf>
    <xf numFmtId="178" fontId="35" fillId="0" borderId="42" xfId="40" applyNumberFormat="1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3" fontId="33" fillId="0" borderId="43" xfId="0" applyNumberFormat="1" applyFont="1" applyBorder="1" applyAlignment="1">
      <alignment horizontal="right" vertical="top" wrapText="1"/>
    </xf>
    <xf numFmtId="3" fontId="33" fillId="0" borderId="45" xfId="0" applyNumberFormat="1" applyFont="1" applyBorder="1" applyAlignment="1">
      <alignment horizontal="right" vertical="top" wrapText="1"/>
    </xf>
    <xf numFmtId="3" fontId="33" fillId="0" borderId="44" xfId="0" applyNumberFormat="1" applyFont="1" applyBorder="1" applyAlignment="1">
      <alignment horizontal="right" vertical="top" wrapText="1"/>
    </xf>
    <xf numFmtId="3" fontId="33" fillId="0" borderId="20" xfId="0" applyNumberFormat="1" applyFont="1" applyBorder="1" applyAlignment="1">
      <alignment horizontal="right" vertical="top" wrapText="1"/>
    </xf>
    <xf numFmtId="3" fontId="33" fillId="0" borderId="12" xfId="0" applyNumberFormat="1" applyFont="1" applyBorder="1" applyAlignment="1">
      <alignment horizontal="right" vertical="top" wrapText="1"/>
    </xf>
    <xf numFmtId="3" fontId="35" fillId="0" borderId="20" xfId="0" applyNumberFormat="1" applyFont="1" applyBorder="1" applyAlignment="1">
      <alignment horizontal="right" vertical="top" wrapText="1"/>
    </xf>
    <xf numFmtId="3" fontId="35" fillId="0" borderId="12" xfId="0" applyNumberFormat="1" applyFont="1" applyBorder="1" applyAlignment="1">
      <alignment horizontal="right" vertical="top" wrapText="1"/>
    </xf>
    <xf numFmtId="0" fontId="44" fillId="0" borderId="3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top" wrapText="1"/>
    </xf>
    <xf numFmtId="3" fontId="44" fillId="0" borderId="36" xfId="0" applyNumberFormat="1" applyFont="1" applyBorder="1" applyAlignment="1">
      <alignment horizontal="right" vertical="top" wrapText="1"/>
    </xf>
    <xf numFmtId="3" fontId="44" fillId="0" borderId="13" xfId="0" applyNumberFormat="1" applyFont="1" applyBorder="1" applyAlignment="1">
      <alignment horizontal="right" vertical="top" wrapText="1"/>
    </xf>
    <xf numFmtId="3" fontId="44" fillId="0" borderId="14" xfId="0" applyNumberFormat="1" applyFont="1" applyBorder="1" applyAlignment="1">
      <alignment horizontal="right" vertical="top" wrapText="1"/>
    </xf>
    <xf numFmtId="178" fontId="23" fillId="0" borderId="20" xfId="40" applyNumberFormat="1" applyFont="1" applyBorder="1" applyAlignment="1">
      <alignment horizontal="center" vertical="center" wrapText="1"/>
    </xf>
    <xf numFmtId="178" fontId="23" fillId="0" borderId="10" xfId="40" applyNumberFormat="1" applyFont="1" applyBorder="1" applyAlignment="1">
      <alignment horizontal="center" vertical="center" wrapText="1"/>
    </xf>
    <xf numFmtId="178" fontId="23" fillId="0" borderId="12" xfId="4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9" applyFont="1" applyAlignment="1">
      <alignment vertical="center"/>
      <protection/>
    </xf>
    <xf numFmtId="0" fontId="18" fillId="0" borderId="20" xfId="58" applyFont="1" applyBorder="1" applyAlignment="1">
      <alignment horizontal="center" vertical="center"/>
      <protection/>
    </xf>
    <xf numFmtId="2" fontId="0" fillId="0" borderId="12" xfId="58" applyNumberFormat="1" applyFont="1" applyBorder="1" applyAlignment="1">
      <alignment vertical="center"/>
      <protection/>
    </xf>
    <xf numFmtId="2" fontId="0" fillId="0" borderId="12" xfId="58" applyNumberFormat="1" applyFont="1" applyBorder="1" applyAlignment="1">
      <alignment horizontal="right" vertical="center"/>
      <protection/>
    </xf>
    <xf numFmtId="0" fontId="41" fillId="0" borderId="0" xfId="58" applyFont="1" applyFill="1" applyBorder="1" applyAlignment="1">
      <alignment vertical="center"/>
      <protection/>
    </xf>
    <xf numFmtId="0" fontId="41" fillId="0" borderId="0" xfId="58" applyFont="1" applyAlignment="1">
      <alignment vertical="center"/>
      <protection/>
    </xf>
    <xf numFmtId="0" fontId="18" fillId="0" borderId="25" xfId="58" applyFont="1" applyBorder="1" applyAlignment="1">
      <alignment horizontal="center" vertical="center"/>
      <protection/>
    </xf>
    <xf numFmtId="2" fontId="0" fillId="0" borderId="26" xfId="58" applyNumberFormat="1" applyFont="1" applyBorder="1" applyAlignment="1">
      <alignment horizontal="right" vertical="center"/>
      <protection/>
    </xf>
    <xf numFmtId="2" fontId="0" fillId="0" borderId="26" xfId="58" applyNumberFormat="1" applyFont="1" applyBorder="1" applyAlignment="1">
      <alignment vertical="center"/>
      <protection/>
    </xf>
    <xf numFmtId="0" fontId="18" fillId="0" borderId="46" xfId="58" applyFont="1" applyBorder="1" applyAlignment="1">
      <alignment horizontal="center" vertical="center"/>
      <protection/>
    </xf>
    <xf numFmtId="3" fontId="27" fillId="0" borderId="0" xfId="0" applyNumberFormat="1" applyFont="1" applyFill="1" applyBorder="1" applyAlignment="1">
      <alignment vertical="center"/>
    </xf>
    <xf numFmtId="0" fontId="0" fillId="0" borderId="20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3" fontId="22" fillId="0" borderId="16" xfId="58" applyNumberFormat="1" applyFont="1" applyBorder="1" applyAlignment="1">
      <alignment horizontal="right" vertical="center" wrapText="1"/>
      <protection/>
    </xf>
    <xf numFmtId="0" fontId="0" fillId="0" borderId="0" xfId="58" applyFont="1" applyFill="1" applyBorder="1" applyAlignment="1">
      <alignment vertical="center"/>
      <protection/>
    </xf>
    <xf numFmtId="0" fontId="18" fillId="0" borderId="47" xfId="58" applyFont="1" applyBorder="1" applyAlignment="1">
      <alignment horizontal="center" vertical="center"/>
      <protection/>
    </xf>
    <xf numFmtId="3" fontId="22" fillId="0" borderId="48" xfId="58" applyNumberFormat="1" applyFont="1" applyBorder="1" applyAlignment="1">
      <alignment horizontal="right" vertical="center" wrapText="1"/>
      <protection/>
    </xf>
    <xf numFmtId="2" fontId="0" fillId="0" borderId="49" xfId="58" applyNumberFormat="1" applyFont="1" applyBorder="1" applyAlignment="1">
      <alignment horizontal="right" vertical="center"/>
      <protection/>
    </xf>
    <xf numFmtId="0" fontId="0" fillId="0" borderId="46" xfId="58" applyFont="1" applyBorder="1" applyAlignment="1">
      <alignment horizontal="center" vertical="center"/>
      <protection/>
    </xf>
    <xf numFmtId="3" fontId="44" fillId="0" borderId="16" xfId="58" applyNumberFormat="1" applyFont="1" applyBorder="1" applyAlignment="1">
      <alignment vertical="center"/>
      <protection/>
    </xf>
    <xf numFmtId="2" fontId="44" fillId="0" borderId="50" xfId="58" applyNumberFormat="1" applyFont="1" applyBorder="1" applyAlignment="1">
      <alignment horizontal="right" vertical="center"/>
      <protection/>
    </xf>
    <xf numFmtId="2" fontId="44" fillId="0" borderId="50" xfId="58" applyNumberFormat="1" applyFont="1" applyBorder="1" applyAlignment="1">
      <alignment vertical="center"/>
      <protection/>
    </xf>
    <xf numFmtId="0" fontId="44" fillId="0" borderId="0" xfId="58" applyFont="1" applyAlignment="1">
      <alignment vertical="center"/>
      <protection/>
    </xf>
    <xf numFmtId="2" fontId="22" fillId="0" borderId="50" xfId="58" applyNumberFormat="1" applyFont="1" applyBorder="1" applyAlignment="1">
      <alignment horizontal="right" vertical="center"/>
      <protection/>
    </xf>
    <xf numFmtId="2" fontId="22" fillId="0" borderId="50" xfId="58" applyNumberFormat="1" applyFont="1" applyBorder="1" applyAlignment="1">
      <alignment vertical="center"/>
      <protection/>
    </xf>
    <xf numFmtId="0" fontId="22" fillId="0" borderId="0" xfId="58" applyFont="1" applyFill="1" applyBorder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42" fillId="0" borderId="0" xfId="58" applyFont="1" applyFill="1" applyBorder="1" applyAlignment="1">
      <alignment vertical="center"/>
      <protection/>
    </xf>
    <xf numFmtId="0" fontId="42" fillId="0" borderId="0" xfId="58" applyFont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0" fillId="25" borderId="11" xfId="58" applyNumberFormat="1" applyFont="1" applyFill="1" applyBorder="1" applyAlignment="1">
      <alignment horizontal="right" vertical="center" wrapText="1"/>
      <protection/>
    </xf>
    <xf numFmtId="3" fontId="0" fillId="24" borderId="51" xfId="58" applyNumberFormat="1" applyFont="1" applyFill="1" applyBorder="1" applyAlignment="1">
      <alignment horizontal="right" vertical="center" wrapText="1"/>
      <protection/>
    </xf>
    <xf numFmtId="3" fontId="0" fillId="24" borderId="52" xfId="58" applyNumberFormat="1" applyFont="1" applyFill="1" applyBorder="1" applyAlignment="1">
      <alignment horizontal="right" vertical="center" wrapText="1"/>
      <protection/>
    </xf>
    <xf numFmtId="0" fontId="18" fillId="0" borderId="43" xfId="58" applyFont="1" applyBorder="1" applyAlignment="1">
      <alignment horizontal="center" vertical="center"/>
      <protection/>
    </xf>
    <xf numFmtId="0" fontId="0" fillId="0" borderId="44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 wrapText="1"/>
      <protection/>
    </xf>
    <xf numFmtId="3" fontId="22" fillId="0" borderId="53" xfId="58" applyNumberFormat="1" applyFont="1" applyBorder="1" applyAlignment="1">
      <alignment vertical="center"/>
      <protection/>
    </xf>
    <xf numFmtId="3" fontId="0" fillId="0" borderId="52" xfId="58" applyNumberFormat="1" applyFont="1" applyBorder="1" applyAlignment="1">
      <alignment horizontal="right" vertical="center" wrapText="1"/>
      <protection/>
    </xf>
    <xf numFmtId="3" fontId="0" fillId="0" borderId="51" xfId="58" applyNumberFormat="1" applyFont="1" applyBorder="1" applyAlignment="1">
      <alignment horizontal="right" vertical="center" wrapText="1"/>
      <protection/>
    </xf>
    <xf numFmtId="3" fontId="0" fillId="0" borderId="54" xfId="58" applyNumberFormat="1" applyFont="1" applyBorder="1" applyAlignment="1">
      <alignment horizontal="right" vertical="center" wrapText="1"/>
      <protection/>
    </xf>
    <xf numFmtId="3" fontId="22" fillId="0" borderId="53" xfId="58" applyNumberFormat="1" applyFont="1" applyBorder="1" applyAlignment="1">
      <alignment horizontal="right" vertical="center" wrapText="1"/>
      <protection/>
    </xf>
    <xf numFmtId="0" fontId="22" fillId="0" borderId="50" xfId="58" applyFont="1" applyBorder="1" applyAlignment="1">
      <alignment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/>
      <protection/>
    </xf>
    <xf numFmtId="0" fontId="0" fillId="0" borderId="22" xfId="58" applyFont="1" applyBorder="1" applyAlignment="1">
      <alignment vertical="center" wrapText="1"/>
      <protection/>
    </xf>
    <xf numFmtId="3" fontId="22" fillId="0" borderId="55" xfId="58" applyNumberFormat="1" applyFont="1" applyBorder="1" applyAlignment="1">
      <alignment horizontal="right" vertical="center" wrapText="1"/>
      <protection/>
    </xf>
    <xf numFmtId="3" fontId="44" fillId="0" borderId="53" xfId="58" applyNumberFormat="1" applyFont="1" applyBorder="1" applyAlignment="1">
      <alignment vertical="center"/>
      <protection/>
    </xf>
    <xf numFmtId="0" fontId="0" fillId="0" borderId="26" xfId="58" applyFont="1" applyBorder="1" applyAlignment="1">
      <alignment vertical="center" wrapText="1"/>
      <protection/>
    </xf>
    <xf numFmtId="0" fontId="22" fillId="0" borderId="49" xfId="58" applyFont="1" applyBorder="1" applyAlignment="1">
      <alignment vertical="center" wrapText="1"/>
      <protection/>
    </xf>
    <xf numFmtId="0" fontId="44" fillId="0" borderId="50" xfId="58" applyFont="1" applyBorder="1" applyAlignment="1">
      <alignment vertical="center"/>
      <protection/>
    </xf>
    <xf numFmtId="0" fontId="22" fillId="0" borderId="36" xfId="0" applyFont="1" applyFill="1" applyBorder="1" applyAlignment="1">
      <alignment horizontal="center" vertical="center"/>
    </xf>
    <xf numFmtId="3" fontId="0" fillId="24" borderId="25" xfId="58" applyNumberFormat="1" applyFont="1" applyFill="1" applyBorder="1" applyAlignment="1">
      <alignment horizontal="right" vertical="center" wrapText="1"/>
      <protection/>
    </xf>
    <xf numFmtId="3" fontId="0" fillId="24" borderId="20" xfId="58" applyNumberFormat="1" applyFont="1" applyFill="1" applyBorder="1" applyAlignment="1">
      <alignment horizontal="right" vertical="center" wrapText="1"/>
      <protection/>
    </xf>
    <xf numFmtId="3" fontId="22" fillId="0" borderId="46" xfId="58" applyNumberFormat="1" applyFont="1" applyBorder="1" applyAlignment="1">
      <alignment vertical="center"/>
      <protection/>
    </xf>
    <xf numFmtId="3" fontId="0" fillId="0" borderId="25" xfId="58" applyNumberFormat="1" applyFont="1" applyBorder="1" applyAlignment="1">
      <alignment horizontal="right" vertical="center" wrapText="1"/>
      <protection/>
    </xf>
    <xf numFmtId="3" fontId="0" fillId="0" borderId="20" xfId="58" applyNumberFormat="1" applyFont="1" applyBorder="1" applyAlignment="1">
      <alignment horizontal="right" vertical="center" wrapText="1"/>
      <protection/>
    </xf>
    <xf numFmtId="3" fontId="0" fillId="25" borderId="25" xfId="58" applyNumberFormat="1" applyFont="1" applyFill="1" applyBorder="1" applyAlignment="1">
      <alignment horizontal="right" vertical="center" wrapText="1"/>
      <protection/>
    </xf>
    <xf numFmtId="0" fontId="0" fillId="25" borderId="12" xfId="58" applyFont="1" applyFill="1" applyBorder="1" applyAlignment="1">
      <alignment vertical="center"/>
      <protection/>
    </xf>
    <xf numFmtId="0" fontId="0" fillId="0" borderId="12" xfId="58" applyFont="1" applyBorder="1" applyAlignment="1">
      <alignment vertical="center"/>
      <protection/>
    </xf>
    <xf numFmtId="2" fontId="0" fillId="25" borderId="12" xfId="58" applyNumberFormat="1" applyFont="1" applyFill="1" applyBorder="1" applyAlignment="1">
      <alignment horizontal="right" vertical="center"/>
      <protection/>
    </xf>
    <xf numFmtId="3" fontId="22" fillId="0" borderId="46" xfId="58" applyNumberFormat="1" applyFont="1" applyBorder="1" applyAlignment="1">
      <alignment horizontal="right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2" fillId="0" borderId="56" xfId="0" applyNumberFormat="1" applyFont="1" applyFill="1" applyBorder="1" applyAlignment="1">
      <alignment horizontal="right" vertical="center"/>
    </xf>
    <xf numFmtId="4" fontId="22" fillId="0" borderId="44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3" fontId="35" fillId="0" borderId="57" xfId="0" applyNumberFormat="1" applyFont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3" fontId="0" fillId="25" borderId="39" xfId="40" applyNumberFormat="1" applyFont="1" applyFill="1" applyBorder="1" applyAlignment="1">
      <alignment horizontal="right" vertical="center"/>
    </xf>
    <xf numFmtId="3" fontId="0" fillId="25" borderId="0" xfId="40" applyNumberFormat="1" applyFont="1" applyFill="1" applyBorder="1" applyAlignment="1">
      <alignment horizontal="right" vertical="center"/>
    </xf>
    <xf numFmtId="4" fontId="0" fillId="25" borderId="30" xfId="40" applyNumberFormat="1" applyFont="1" applyFill="1" applyBorder="1" applyAlignment="1">
      <alignment horizontal="right" vertical="center"/>
    </xf>
    <xf numFmtId="2" fontId="0" fillId="25" borderId="12" xfId="58" applyNumberFormat="1" applyFont="1" applyFill="1" applyBorder="1" applyAlignment="1">
      <alignment vertical="center"/>
      <protection/>
    </xf>
    <xf numFmtId="3" fontId="0" fillId="25" borderId="20" xfId="58" applyNumberFormat="1" applyFont="1" applyFill="1" applyBorder="1" applyAlignment="1">
      <alignment horizontal="right" vertical="center" wrapText="1"/>
      <protection/>
    </xf>
    <xf numFmtId="3" fontId="0" fillId="25" borderId="10" xfId="58" applyNumberFormat="1" applyFont="1" applyFill="1" applyBorder="1" applyAlignment="1">
      <alignment horizontal="right" vertical="center" wrapText="1"/>
      <protection/>
    </xf>
    <xf numFmtId="0" fontId="43" fillId="0" borderId="0" xfId="58" applyFont="1" applyAlignment="1">
      <alignment/>
      <protection/>
    </xf>
    <xf numFmtId="0" fontId="52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Fill="1" applyAlignment="1">
      <alignment horizontal="right" vertical="center"/>
    </xf>
    <xf numFmtId="0" fontId="0" fillId="0" borderId="0" xfId="58" applyFont="1" applyAlignment="1">
      <alignment horizontal="right" vertical="center"/>
      <protection/>
    </xf>
    <xf numFmtId="0" fontId="26" fillId="0" borderId="30" xfId="0" applyFont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4" fontId="0" fillId="0" borderId="30" xfId="40" applyNumberFormat="1" applyFont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3" fontId="0" fillId="0" borderId="39" xfId="40" applyNumberFormat="1" applyFont="1" applyBorder="1" applyAlignment="1">
      <alignment horizontal="right" vertical="center"/>
    </xf>
    <xf numFmtId="3" fontId="0" fillId="0" borderId="0" xfId="40" applyNumberFormat="1" applyFont="1" applyBorder="1" applyAlignment="1">
      <alignment horizontal="right" vertical="center"/>
    </xf>
    <xf numFmtId="3" fontId="33" fillId="0" borderId="58" xfId="0" applyNumberFormat="1" applyFont="1" applyBorder="1" applyAlignment="1">
      <alignment horizontal="right" vertical="top" wrapText="1"/>
    </xf>
    <xf numFmtId="3" fontId="33" fillId="0" borderId="51" xfId="0" applyNumberFormat="1" applyFont="1" applyBorder="1" applyAlignment="1">
      <alignment horizontal="right" vertical="top" wrapText="1"/>
    </xf>
    <xf numFmtId="3" fontId="35" fillId="0" borderId="51" xfId="0" applyNumberFormat="1" applyFont="1" applyBorder="1" applyAlignment="1">
      <alignment horizontal="right" vertical="top" wrapText="1"/>
    </xf>
    <xf numFmtId="3" fontId="44" fillId="0" borderId="42" xfId="0" applyNumberFormat="1" applyFont="1" applyBorder="1" applyAlignment="1">
      <alignment horizontal="right" vertical="top" wrapText="1"/>
    </xf>
    <xf numFmtId="0" fontId="22" fillId="0" borderId="27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3" fontId="0" fillId="25" borderId="41" xfId="0" applyNumberFormat="1" applyFont="1" applyFill="1" applyBorder="1" applyAlignment="1">
      <alignment horizontal="right" vertical="center"/>
    </xf>
    <xf numFmtId="2" fontId="0" fillId="25" borderId="12" xfId="0" applyNumberFormat="1" applyFont="1" applyFill="1" applyBorder="1" applyAlignment="1">
      <alignment vertical="center"/>
    </xf>
    <xf numFmtId="2" fontId="0" fillId="25" borderId="26" xfId="0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left" vertical="center" wrapText="1"/>
    </xf>
    <xf numFmtId="0" fontId="22" fillId="0" borderId="29" xfId="58" applyFont="1" applyBorder="1" applyAlignment="1">
      <alignment horizontal="center" vertical="center" wrapText="1"/>
      <protection/>
    </xf>
    <xf numFmtId="0" fontId="22" fillId="0" borderId="27" xfId="58" applyFont="1" applyBorder="1" applyAlignment="1">
      <alignment horizontal="center" vertical="center"/>
      <protection/>
    </xf>
    <xf numFmtId="0" fontId="22" fillId="0" borderId="5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2" fontId="0" fillId="0" borderId="12" xfId="58" applyNumberFormat="1" applyFont="1" applyBorder="1" applyAlignment="1">
      <alignment vertical="center" wrapText="1"/>
      <protection/>
    </xf>
    <xf numFmtId="2" fontId="0" fillId="24" borderId="51" xfId="58" applyNumberFormat="1" applyFont="1" applyFill="1" applyBorder="1" applyAlignment="1">
      <alignment horizontal="right" vertical="center" wrapText="1"/>
      <protection/>
    </xf>
    <xf numFmtId="2" fontId="22" fillId="0" borderId="49" xfId="58" applyNumberFormat="1" applyFont="1" applyBorder="1" applyAlignment="1">
      <alignment vertical="center"/>
      <protection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/>
    </xf>
    <xf numFmtId="3" fontId="0" fillId="25" borderId="20" xfId="58" applyNumberFormat="1" applyFont="1" applyFill="1" applyBorder="1" applyAlignment="1">
      <alignment vertical="center"/>
      <protection/>
    </xf>
    <xf numFmtId="3" fontId="0" fillId="25" borderId="10" xfId="58" applyNumberFormat="1" applyFont="1" applyFill="1" applyBorder="1" applyAlignment="1">
      <alignment vertical="center"/>
      <protection/>
    </xf>
    <xf numFmtId="3" fontId="0" fillId="0" borderId="20" xfId="58" applyNumberFormat="1" applyFont="1" applyBorder="1" applyAlignment="1">
      <alignment vertical="center"/>
      <protection/>
    </xf>
    <xf numFmtId="3" fontId="0" fillId="0" borderId="10" xfId="58" applyNumberFormat="1" applyFont="1" applyBorder="1" applyAlignment="1">
      <alignment vertical="center"/>
      <protection/>
    </xf>
    <xf numFmtId="0" fontId="35" fillId="0" borderId="5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right" vertical="center"/>
    </xf>
    <xf numFmtId="3" fontId="0" fillId="0" borderId="61" xfId="0" applyNumberFormat="1" applyFont="1" applyFill="1" applyBorder="1" applyAlignment="1">
      <alignment horizontal="right" vertical="center"/>
    </xf>
    <xf numFmtId="3" fontId="22" fillId="0" borderId="61" xfId="0" applyNumberFormat="1" applyFont="1" applyFill="1" applyBorder="1" applyAlignment="1">
      <alignment horizontal="right" vertical="center"/>
    </xf>
    <xf numFmtId="3" fontId="0" fillId="25" borderId="61" xfId="0" applyNumberFormat="1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62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center"/>
    </xf>
    <xf numFmtId="0" fontId="0" fillId="24" borderId="0" xfId="57" applyFont="1" applyFill="1" applyBorder="1" applyAlignment="1">
      <alignment vertical="center"/>
      <protection/>
    </xf>
    <xf numFmtId="178" fontId="0" fillId="24" borderId="0" xfId="4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horizontal="right" vertical="center"/>
      <protection/>
    </xf>
    <xf numFmtId="0" fontId="0" fillId="0" borderId="0" xfId="57" applyFont="1" applyFill="1" applyBorder="1" applyAlignment="1">
      <alignment vertical="center"/>
      <protection/>
    </xf>
    <xf numFmtId="3" fontId="35" fillId="0" borderId="63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8" fillId="0" borderId="30" xfId="57" applyFont="1" applyBorder="1" applyAlignment="1">
      <alignment horizontal="left" vertical="center" wrapText="1"/>
      <protection/>
    </xf>
    <xf numFmtId="0" fontId="31" fillId="0" borderId="30" xfId="57" applyFont="1" applyBorder="1" applyAlignment="1">
      <alignment horizontal="left" vertical="center" wrapText="1" indent="4"/>
      <protection/>
    </xf>
    <xf numFmtId="0" fontId="31" fillId="0" borderId="30" xfId="57" applyFont="1" applyBorder="1" applyAlignment="1">
      <alignment horizontal="left" vertical="center" wrapText="1" indent="3"/>
      <protection/>
    </xf>
    <xf numFmtId="3" fontId="31" fillId="0" borderId="18" xfId="0" applyNumberFormat="1" applyFont="1" applyFill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3" fontId="31" fillId="25" borderId="23" xfId="0" applyNumberFormat="1" applyFont="1" applyFill="1" applyBorder="1" applyAlignment="1">
      <alignment vertical="center" wrapText="1"/>
    </xf>
    <xf numFmtId="3" fontId="31" fillId="25" borderId="19" xfId="0" applyNumberFormat="1" applyFont="1" applyFill="1" applyBorder="1" applyAlignment="1">
      <alignment vertical="center" wrapText="1"/>
    </xf>
    <xf numFmtId="3" fontId="31" fillId="25" borderId="18" xfId="0" applyNumberFormat="1" applyFont="1" applyFill="1" applyBorder="1" applyAlignment="1">
      <alignment vertical="center" wrapText="1"/>
    </xf>
    <xf numFmtId="2" fontId="19" fillId="25" borderId="24" xfId="0" applyNumberFormat="1" applyFont="1" applyFill="1" applyBorder="1" applyAlignment="1">
      <alignment vertical="center" wrapText="1"/>
    </xf>
    <xf numFmtId="0" fontId="18" fillId="0" borderId="30" xfId="57" applyFont="1" applyBorder="1" applyAlignment="1">
      <alignment vertical="center" wrapText="1"/>
      <protection/>
    </xf>
    <xf numFmtId="2" fontId="19" fillId="25" borderId="24" xfId="0" applyNumberFormat="1" applyFont="1" applyFill="1" applyBorder="1" applyAlignment="1">
      <alignment horizontal="right" vertical="center" wrapText="1"/>
    </xf>
    <xf numFmtId="2" fontId="19" fillId="0" borderId="24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3" fontId="23" fillId="0" borderId="57" xfId="0" applyNumberFormat="1" applyFont="1" applyBorder="1" applyAlignment="1">
      <alignment vertical="center"/>
    </xf>
    <xf numFmtId="3" fontId="23" fillId="0" borderId="57" xfId="0" applyNumberFormat="1" applyFont="1" applyFill="1" applyBorder="1" applyAlignment="1">
      <alignment vertical="center"/>
    </xf>
    <xf numFmtId="3" fontId="23" fillId="0" borderId="64" xfId="0" applyNumberFormat="1" applyFont="1" applyBorder="1" applyAlignment="1">
      <alignment vertical="center"/>
    </xf>
    <xf numFmtId="3" fontId="19" fillId="0" borderId="57" xfId="0" applyNumberFormat="1" applyFont="1" applyBorder="1" applyAlignment="1">
      <alignment horizontal="right" vertical="center" wrapText="1"/>
    </xf>
    <xf numFmtId="3" fontId="23" fillId="0" borderId="57" xfId="0" applyNumberFormat="1" applyFont="1" applyBorder="1" applyAlignment="1">
      <alignment horizontal="right" vertical="center" wrapText="1"/>
    </xf>
    <xf numFmtId="3" fontId="19" fillId="0" borderId="57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19" fillId="0" borderId="12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22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50" xfId="0" applyNumberFormat="1" applyFont="1" applyBorder="1" applyAlignment="1">
      <alignment horizontal="right" vertical="top" wrapText="1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vertical="center"/>
    </xf>
    <xf numFmtId="0" fontId="19" fillId="0" borderId="66" xfId="0" applyFont="1" applyBorder="1" applyAlignment="1">
      <alignment horizontal="left" vertical="top" wrapText="1"/>
    </xf>
    <xf numFmtId="0" fontId="23" fillId="0" borderId="66" xfId="0" applyFont="1" applyBorder="1" applyAlignment="1">
      <alignment horizontal="left" vertical="top" wrapText="1"/>
    </xf>
    <xf numFmtId="0" fontId="23" fillId="0" borderId="67" xfId="0" applyFont="1" applyBorder="1" applyAlignment="1">
      <alignment horizontal="left" vertical="top" wrapText="1"/>
    </xf>
    <xf numFmtId="0" fontId="23" fillId="0" borderId="68" xfId="0" applyFont="1" applyBorder="1" applyAlignment="1">
      <alignment horizontal="left" vertical="top" wrapText="1"/>
    </xf>
    <xf numFmtId="3" fontId="19" fillId="0" borderId="51" xfId="0" applyNumberFormat="1" applyFont="1" applyBorder="1" applyAlignment="1">
      <alignment horizontal="right" vertical="top" wrapText="1"/>
    </xf>
    <xf numFmtId="3" fontId="23" fillId="0" borderId="51" xfId="0" applyNumberFormat="1" applyFont="1" applyBorder="1" applyAlignment="1">
      <alignment horizontal="right" vertical="top" wrapText="1"/>
    </xf>
    <xf numFmtId="3" fontId="23" fillId="0" borderId="54" xfId="0" applyNumberFormat="1" applyFont="1" applyBorder="1" applyAlignment="1">
      <alignment horizontal="right" vertical="top" wrapText="1"/>
    </xf>
    <xf numFmtId="3" fontId="23" fillId="0" borderId="53" xfId="0" applyNumberFormat="1" applyFont="1" applyBorder="1" applyAlignment="1">
      <alignment horizontal="right" vertical="top" wrapText="1"/>
    </xf>
    <xf numFmtId="3" fontId="19" fillId="0" borderId="20" xfId="0" applyNumberFormat="1" applyFont="1" applyBorder="1" applyAlignment="1">
      <alignment horizontal="right" vertical="top" wrapText="1"/>
    </xf>
    <xf numFmtId="3" fontId="23" fillId="0" borderId="20" xfId="0" applyNumberFormat="1" applyFont="1" applyBorder="1" applyAlignment="1">
      <alignment horizontal="right" vertical="top" wrapText="1"/>
    </xf>
    <xf numFmtId="3" fontId="23" fillId="0" borderId="21" xfId="0" applyNumberFormat="1" applyFont="1" applyBorder="1" applyAlignment="1">
      <alignment horizontal="right" vertical="top" wrapText="1"/>
    </xf>
    <xf numFmtId="3" fontId="23" fillId="0" borderId="46" xfId="0" applyNumberFormat="1" applyFont="1" applyBorder="1" applyAlignment="1">
      <alignment horizontal="right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top" wrapText="1"/>
    </xf>
    <xf numFmtId="3" fontId="19" fillId="0" borderId="25" xfId="0" applyNumberFormat="1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9" fillId="0" borderId="26" xfId="0" applyNumberFormat="1" applyFont="1" applyBorder="1" applyAlignment="1">
      <alignment horizontal="right" vertical="top" wrapText="1"/>
    </xf>
    <xf numFmtId="3" fontId="19" fillId="0" borderId="52" xfId="0" applyNumberFormat="1" applyFont="1" applyBorder="1" applyAlignment="1">
      <alignment horizontal="right" vertical="top" wrapText="1"/>
    </xf>
    <xf numFmtId="3" fontId="19" fillId="0" borderId="63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vertical="center"/>
    </xf>
    <xf numFmtId="0" fontId="19" fillId="0" borderId="13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22" fillId="24" borderId="0" xfId="0" applyFont="1" applyFill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3" fillId="0" borderId="63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3" fontId="33" fillId="0" borderId="57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19" fillId="0" borderId="54" xfId="0" applyNumberFormat="1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 horizontal="right" vertical="top" wrapText="1"/>
    </xf>
    <xf numFmtId="3" fontId="19" fillId="0" borderId="22" xfId="0" applyNumberFormat="1" applyFont="1" applyBorder="1" applyAlignment="1">
      <alignment horizontal="right" vertical="top" wrapText="1"/>
    </xf>
    <xf numFmtId="3" fontId="19" fillId="0" borderId="43" xfId="0" applyNumberFormat="1" applyFont="1" applyBorder="1" applyAlignment="1">
      <alignment horizontal="right" vertical="top" wrapText="1"/>
    </xf>
    <xf numFmtId="3" fontId="19" fillId="0" borderId="45" xfId="0" applyNumberFormat="1" applyFont="1" applyBorder="1" applyAlignment="1">
      <alignment horizontal="right" vertical="top" wrapText="1"/>
    </xf>
    <xf numFmtId="3" fontId="19" fillId="0" borderId="44" xfId="0" applyNumberFormat="1" applyFont="1" applyBorder="1" applyAlignment="1">
      <alignment horizontal="right" vertical="top" wrapText="1"/>
    </xf>
    <xf numFmtId="0" fontId="23" fillId="0" borderId="22" xfId="0" applyFont="1" applyBorder="1" applyAlignment="1">
      <alignment horizontal="left" vertical="top" wrapText="1"/>
    </xf>
    <xf numFmtId="3" fontId="33" fillId="0" borderId="69" xfId="0" applyNumberFormat="1" applyFont="1" applyBorder="1" applyAlignment="1">
      <alignment horizontal="right" vertical="center" wrapText="1"/>
    </xf>
    <xf numFmtId="3" fontId="35" fillId="0" borderId="69" xfId="0" applyNumberFormat="1" applyFont="1" applyBorder="1" applyAlignment="1">
      <alignment vertical="center"/>
    </xf>
    <xf numFmtId="0" fontId="23" fillId="0" borderId="50" xfId="0" applyFont="1" applyBorder="1" applyAlignment="1">
      <alignment horizontal="left" vertical="top" wrapText="1"/>
    </xf>
    <xf numFmtId="3" fontId="35" fillId="0" borderId="32" xfId="0" applyNumberFormat="1" applyFont="1" applyBorder="1" applyAlignment="1">
      <alignment vertical="center"/>
    </xf>
    <xf numFmtId="0" fontId="19" fillId="24" borderId="0" xfId="57" applyFont="1" applyFill="1" applyBorder="1" applyAlignment="1">
      <alignment vertical="center" wrapText="1"/>
      <protection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0" fillId="25" borderId="15" xfId="5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2" fontId="0" fillId="25" borderId="22" xfId="58" applyNumberFormat="1" applyFont="1" applyFill="1" applyBorder="1" applyAlignment="1">
      <alignment horizontal="right" vertical="center"/>
      <protection/>
    </xf>
    <xf numFmtId="2" fontId="0" fillId="25" borderId="22" xfId="58" applyNumberFormat="1" applyFont="1" applyFill="1" applyBorder="1" applyAlignment="1">
      <alignment vertical="center"/>
      <protection/>
    </xf>
    <xf numFmtId="0" fontId="0" fillId="0" borderId="46" xfId="58" applyFont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18" fillId="0" borderId="22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25" borderId="18" xfId="0" applyNumberFormat="1" applyFont="1" applyFill="1" applyBorder="1" applyAlignment="1">
      <alignment horizontal="right" vertical="center"/>
    </xf>
    <xf numFmtId="2" fontId="0" fillId="0" borderId="24" xfId="0" applyNumberFormat="1" applyFont="1" applyBorder="1" applyAlignment="1">
      <alignment vertical="center"/>
    </xf>
    <xf numFmtId="2" fontId="0" fillId="25" borderId="24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justify" vertical="center"/>
    </xf>
    <xf numFmtId="3" fontId="22" fillId="0" borderId="68" xfId="0" applyNumberFormat="1" applyFont="1" applyFill="1" applyBorder="1" applyAlignment="1">
      <alignment horizontal="right" vertical="center"/>
    </xf>
    <xf numFmtId="4" fontId="22" fillId="0" borderId="50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2" fontId="0" fillId="0" borderId="26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3" fillId="0" borderId="0" xfId="57" applyFont="1" applyBorder="1">
      <alignment/>
      <protection/>
    </xf>
    <xf numFmtId="178" fontId="35" fillId="0" borderId="20" xfId="40" applyNumberFormat="1" applyFont="1" applyBorder="1" applyAlignment="1">
      <alignment horizontal="center" vertical="center" wrapText="1"/>
    </xf>
    <xf numFmtId="178" fontId="35" fillId="0" borderId="12" xfId="40" applyNumberFormat="1" applyFont="1" applyBorder="1" applyAlignment="1">
      <alignment horizontal="center" vertical="center" wrapText="1"/>
    </xf>
    <xf numFmtId="3" fontId="35" fillId="0" borderId="43" xfId="0" applyNumberFormat="1" applyFont="1" applyBorder="1" applyAlignment="1">
      <alignment horizontal="right" vertical="center" wrapText="1"/>
    </xf>
    <xf numFmtId="3" fontId="35" fillId="0" borderId="44" xfId="0" applyNumberFormat="1" applyFont="1" applyBorder="1" applyAlignment="1">
      <alignment horizontal="right" vertical="center" wrapText="1"/>
    </xf>
    <xf numFmtId="3" fontId="35" fillId="0" borderId="58" xfId="0" applyNumberFormat="1" applyFont="1" applyBorder="1" applyAlignment="1">
      <alignment horizontal="right" vertical="center" wrapText="1"/>
    </xf>
    <xf numFmtId="0" fontId="33" fillId="0" borderId="25" xfId="0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right" vertical="center" wrapText="1"/>
    </xf>
    <xf numFmtId="3" fontId="33" fillId="0" borderId="26" xfId="0" applyNumberFormat="1" applyFont="1" applyBorder="1" applyAlignment="1">
      <alignment horizontal="right" vertical="center" wrapText="1"/>
    </xf>
    <xf numFmtId="3" fontId="33" fillId="0" borderId="52" xfId="0" applyNumberFormat="1" applyFont="1" applyBorder="1" applyAlignment="1">
      <alignment horizontal="right" vertical="center" wrapText="1"/>
    </xf>
    <xf numFmtId="0" fontId="33" fillId="0" borderId="20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51" xfId="0" applyNumberFormat="1" applyFont="1" applyBorder="1" applyAlignment="1">
      <alignment horizontal="right" vertical="center" wrapText="1"/>
    </xf>
    <xf numFmtId="3" fontId="35" fillId="0" borderId="20" xfId="0" applyNumberFormat="1" applyFont="1" applyBorder="1" applyAlignment="1">
      <alignment horizontal="right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3" fontId="35" fillId="0" borderId="51" xfId="0" applyNumberFormat="1" applyFont="1" applyBorder="1" applyAlignment="1">
      <alignment horizontal="right" vertical="center" wrapText="1"/>
    </xf>
    <xf numFmtId="3" fontId="35" fillId="0" borderId="25" xfId="0" applyNumberFormat="1" applyFont="1" applyBorder="1" applyAlignment="1">
      <alignment horizontal="right" vertical="center" wrapText="1"/>
    </xf>
    <xf numFmtId="3" fontId="35" fillId="0" borderId="26" xfId="0" applyNumberFormat="1" applyFont="1" applyBorder="1" applyAlignment="1">
      <alignment horizontal="right" vertical="center" wrapText="1"/>
    </xf>
    <xf numFmtId="3" fontId="35" fillId="0" borderId="52" xfId="0" applyNumberFormat="1" applyFont="1" applyBorder="1" applyAlignment="1">
      <alignment horizontal="right" vertical="center" wrapText="1"/>
    </xf>
    <xf numFmtId="0" fontId="33" fillId="0" borderId="61" xfId="0" applyFont="1" applyBorder="1" applyAlignment="1">
      <alignment vertical="center" wrapText="1"/>
    </xf>
    <xf numFmtId="0" fontId="33" fillId="0" borderId="63" xfId="0" applyFont="1" applyBorder="1" applyAlignment="1">
      <alignment vertical="center" wrapText="1"/>
    </xf>
    <xf numFmtId="0" fontId="33" fillId="0" borderId="70" xfId="0" applyFont="1" applyBorder="1" applyAlignment="1">
      <alignment vertical="center" wrapText="1"/>
    </xf>
    <xf numFmtId="0" fontId="33" fillId="0" borderId="5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53" fillId="0" borderId="70" xfId="0" applyFont="1" applyBorder="1" applyAlignment="1">
      <alignment vertical="center" wrapText="1"/>
    </xf>
    <xf numFmtId="0" fontId="35" fillId="0" borderId="0" xfId="57" applyFont="1">
      <alignment/>
      <protection/>
    </xf>
    <xf numFmtId="0" fontId="44" fillId="0" borderId="0" xfId="57" applyFont="1">
      <alignment/>
      <protection/>
    </xf>
    <xf numFmtId="0" fontId="53" fillId="0" borderId="20" xfId="0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3" fillId="0" borderId="12" xfId="0" applyNumberFormat="1" applyFont="1" applyBorder="1" applyAlignment="1">
      <alignment horizontal="right" vertical="center" wrapText="1"/>
    </xf>
    <xf numFmtId="3" fontId="53" fillId="0" borderId="51" xfId="0" applyNumberFormat="1" applyFont="1" applyBorder="1" applyAlignment="1">
      <alignment horizontal="right" vertical="center" wrapText="1"/>
    </xf>
    <xf numFmtId="0" fontId="53" fillId="0" borderId="0" xfId="57" applyFont="1">
      <alignment/>
      <protection/>
    </xf>
    <xf numFmtId="0" fontId="35" fillId="0" borderId="46" xfId="0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50" xfId="0" applyNumberFormat="1" applyFont="1" applyBorder="1" applyAlignment="1">
      <alignment horizontal="right" vertical="center" wrapText="1"/>
    </xf>
    <xf numFmtId="3" fontId="22" fillId="0" borderId="53" xfId="0" applyNumberFormat="1" applyFont="1" applyBorder="1" applyAlignment="1">
      <alignment horizontal="righ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71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3" fontId="33" fillId="0" borderId="21" xfId="0" applyNumberFormat="1" applyFont="1" applyBorder="1" applyAlignment="1">
      <alignment horizontal="right" vertical="center" wrapText="1"/>
    </xf>
    <xf numFmtId="3" fontId="33" fillId="0" borderId="22" xfId="0" applyNumberFormat="1" applyFont="1" applyBorder="1" applyAlignment="1">
      <alignment horizontal="right" vertical="center" wrapText="1"/>
    </xf>
    <xf numFmtId="3" fontId="33" fillId="0" borderId="54" xfId="0" applyNumberFormat="1" applyFont="1" applyBorder="1" applyAlignment="1">
      <alignment horizontal="right" vertical="center" wrapText="1"/>
    </xf>
    <xf numFmtId="0" fontId="33" fillId="0" borderId="67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70" xfId="0" applyFont="1" applyBorder="1" applyAlignment="1">
      <alignment vertical="center" wrapText="1"/>
    </xf>
    <xf numFmtId="0" fontId="55" fillId="0" borderId="57" xfId="0" applyFont="1" applyBorder="1" applyAlignment="1">
      <alignment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3" fontId="54" fillId="0" borderId="51" xfId="0" applyNumberFormat="1" applyFont="1" applyBorder="1" applyAlignment="1">
      <alignment horizontal="right" vertical="center" wrapText="1"/>
    </xf>
    <xf numFmtId="0" fontId="54" fillId="0" borderId="0" xfId="57" applyFont="1">
      <alignment/>
      <protection/>
    </xf>
    <xf numFmtId="3" fontId="53" fillId="0" borderId="20" xfId="0" applyNumberFormat="1" applyFont="1" applyFill="1" applyBorder="1" applyAlignment="1">
      <alignment horizontal="right" vertical="center" wrapText="1"/>
    </xf>
    <xf numFmtId="3" fontId="53" fillId="0" borderId="12" xfId="0" applyNumberFormat="1" applyFont="1" applyFill="1" applyBorder="1" applyAlignment="1">
      <alignment horizontal="right" vertical="center" wrapText="1"/>
    </xf>
    <xf numFmtId="3" fontId="33" fillId="0" borderId="20" xfId="0" applyNumberFormat="1" applyFont="1" applyFill="1" applyBorder="1" applyAlignment="1">
      <alignment horizontal="right" vertical="center" wrapText="1"/>
    </xf>
    <xf numFmtId="3" fontId="33" fillId="0" borderId="12" xfId="0" applyNumberFormat="1" applyFont="1" applyFill="1" applyBorder="1" applyAlignment="1">
      <alignment horizontal="right" vertical="center" wrapText="1"/>
    </xf>
    <xf numFmtId="3" fontId="54" fillId="0" borderId="20" xfId="0" applyNumberFormat="1" applyFont="1" applyFill="1" applyBorder="1" applyAlignment="1">
      <alignment horizontal="right" vertical="center" wrapText="1"/>
    </xf>
    <xf numFmtId="3" fontId="54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/>
    </xf>
    <xf numFmtId="178" fontId="18" fillId="0" borderId="26" xfId="42" applyNumberFormat="1" applyFont="1" applyBorder="1" applyAlignment="1" applyProtection="1">
      <alignment horizontal="center" vertical="top" wrapText="1"/>
      <protection locked="0"/>
    </xf>
    <xf numFmtId="178" fontId="27" fillId="0" borderId="16" xfId="42" applyNumberFormat="1" applyFont="1" applyBorder="1" applyAlignment="1" applyProtection="1">
      <alignment horizontal="right" vertical="center" wrapText="1"/>
      <protection/>
    </xf>
    <xf numFmtId="178" fontId="18" fillId="0" borderId="50" xfId="42" applyNumberFormat="1" applyFont="1" applyBorder="1" applyAlignment="1" applyProtection="1">
      <alignment horizontal="center" vertical="top" wrapText="1"/>
      <protection/>
    </xf>
    <xf numFmtId="0" fontId="56" fillId="0" borderId="10" xfId="0" applyFont="1" applyBorder="1" applyAlignment="1" applyProtection="1">
      <alignment horizontal="center" vertical="top" wrapText="1"/>
      <protection locked="0"/>
    </xf>
    <xf numFmtId="178" fontId="56" fillId="0" borderId="10" xfId="42" applyNumberFormat="1" applyFont="1" applyBorder="1" applyAlignment="1" applyProtection="1">
      <alignment horizontal="right" vertical="top" wrapText="1"/>
      <protection locked="0"/>
    </xf>
    <xf numFmtId="182" fontId="56" fillId="0" borderId="66" xfId="42" applyNumberFormat="1" applyFont="1" applyBorder="1" applyAlignment="1" applyProtection="1">
      <alignment horizontal="right" vertical="top" wrapText="1"/>
      <protection locked="0"/>
    </xf>
    <xf numFmtId="178" fontId="47" fillId="0" borderId="12" xfId="42" applyNumberFormat="1" applyFont="1" applyBorder="1" applyAlignment="1" applyProtection="1">
      <alignment horizontal="center" vertical="top"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178" fontId="47" fillId="0" borderId="10" xfId="42" applyNumberFormat="1" applyFont="1" applyBorder="1" applyAlignment="1" applyProtection="1">
      <alignment horizontal="center" vertical="center" wrapText="1"/>
      <protection locked="0"/>
    </xf>
    <xf numFmtId="182" fontId="47" fillId="0" borderId="66" xfId="42" applyNumberFormat="1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top" wrapText="1"/>
      <protection/>
    </xf>
    <xf numFmtId="0" fontId="18" fillId="0" borderId="20" xfId="0" applyFont="1" applyBorder="1" applyAlignment="1" applyProtection="1">
      <alignment horizontal="center" vertical="top" wrapText="1"/>
      <protection/>
    </xf>
    <xf numFmtId="178" fontId="18" fillId="0" borderId="11" xfId="42" applyNumberFormat="1" applyFont="1" applyBorder="1" applyAlignment="1" applyProtection="1">
      <alignment horizontal="right" vertical="top" wrapText="1"/>
      <protection locked="0"/>
    </xf>
    <xf numFmtId="178" fontId="27" fillId="25" borderId="68" xfId="42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 applyProtection="1">
      <alignment horizontal="left" vertical="top" wrapText="1"/>
      <protection locked="0"/>
    </xf>
    <xf numFmtId="185" fontId="18" fillId="0" borderId="41" xfId="42" applyNumberFormat="1" applyFont="1" applyBorder="1" applyAlignment="1" applyProtection="1">
      <alignment horizontal="right" vertical="top" wrapText="1"/>
      <protection locked="0"/>
    </xf>
    <xf numFmtId="0" fontId="23" fillId="0" borderId="36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horizontal="center" vertical="center"/>
    </xf>
    <xf numFmtId="0" fontId="19" fillId="0" borderId="0" xfId="57" applyFont="1">
      <alignment/>
      <protection/>
    </xf>
    <xf numFmtId="0" fontId="0" fillId="0" borderId="0" xfId="57" applyFont="1">
      <alignment/>
      <protection/>
    </xf>
    <xf numFmtId="3" fontId="33" fillId="0" borderId="11" xfId="0" applyNumberFormat="1" applyFont="1" applyBorder="1" applyAlignment="1">
      <alignment horizontal="right" vertical="center" wrapText="1"/>
    </xf>
    <xf numFmtId="3" fontId="33" fillId="0" borderId="11" xfId="57" applyNumberFormat="1" applyFont="1" applyBorder="1" applyAlignment="1">
      <alignment vertical="center"/>
      <protection/>
    </xf>
    <xf numFmtId="3" fontId="33" fillId="0" borderId="26" xfId="57" applyNumberFormat="1" applyFont="1" applyBorder="1" applyAlignment="1">
      <alignment vertical="center"/>
      <protection/>
    </xf>
    <xf numFmtId="3" fontId="33" fillId="0" borderId="10" xfId="0" applyNumberFormat="1" applyFont="1" applyBorder="1" applyAlignment="1">
      <alignment horizontal="right" vertical="center" wrapText="1"/>
    </xf>
    <xf numFmtId="3" fontId="33" fillId="0" borderId="10" xfId="57" applyNumberFormat="1" applyFont="1" applyBorder="1" applyAlignment="1">
      <alignment vertical="center"/>
      <protection/>
    </xf>
    <xf numFmtId="3" fontId="33" fillId="0" borderId="12" xfId="57" applyNumberFormat="1" applyFont="1" applyBorder="1" applyAlignment="1">
      <alignment vertical="center"/>
      <protection/>
    </xf>
    <xf numFmtId="3" fontId="35" fillId="0" borderId="10" xfId="0" applyNumberFormat="1" applyFont="1" applyBorder="1" applyAlignment="1">
      <alignment horizontal="right" vertical="center" wrapText="1"/>
    </xf>
    <xf numFmtId="3" fontId="35" fillId="0" borderId="10" xfId="57" applyNumberFormat="1" applyFont="1" applyBorder="1" applyAlignment="1">
      <alignment vertical="center"/>
      <protection/>
    </xf>
    <xf numFmtId="3" fontId="35" fillId="0" borderId="12" xfId="57" applyNumberFormat="1" applyFont="1" applyBorder="1" applyAlignment="1">
      <alignment vertical="center"/>
      <protection/>
    </xf>
    <xf numFmtId="0" fontId="35" fillId="0" borderId="21" xfId="0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3" fontId="35" fillId="0" borderId="15" xfId="57" applyNumberFormat="1" applyFont="1" applyBorder="1" applyAlignment="1">
      <alignment vertical="center"/>
      <protection/>
    </xf>
    <xf numFmtId="3" fontId="35" fillId="0" borderId="22" xfId="57" applyNumberFormat="1" applyFont="1" applyBorder="1" applyAlignment="1">
      <alignment vertical="center"/>
      <protection/>
    </xf>
    <xf numFmtId="0" fontId="44" fillId="0" borderId="46" xfId="0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right" vertical="center" wrapText="1"/>
    </xf>
    <xf numFmtId="3" fontId="35" fillId="0" borderId="16" xfId="57" applyNumberFormat="1" applyFont="1" applyBorder="1" applyAlignment="1">
      <alignment vertical="center"/>
      <protection/>
    </xf>
    <xf numFmtId="3" fontId="35" fillId="0" borderId="50" xfId="57" applyNumberFormat="1" applyFont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2" fillId="0" borderId="44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9" xfId="58" applyFont="1" applyBorder="1" applyAlignment="1">
      <alignment horizontal="center" vertical="center" wrapText="1"/>
      <protection/>
    </xf>
    <xf numFmtId="0" fontId="22" fillId="0" borderId="72" xfId="58" applyFont="1" applyBorder="1" applyAlignment="1">
      <alignment horizontal="center" vertical="center" wrapText="1"/>
      <protection/>
    </xf>
    <xf numFmtId="0" fontId="22" fillId="0" borderId="49" xfId="58" applyFont="1" applyBorder="1" applyAlignment="1">
      <alignment horizontal="center" vertical="center" wrapText="1"/>
      <protection/>
    </xf>
    <xf numFmtId="0" fontId="22" fillId="0" borderId="24" xfId="58" applyFont="1" applyBorder="1" applyAlignment="1">
      <alignment horizontal="center" vertical="center" wrapText="1"/>
      <protection/>
    </xf>
    <xf numFmtId="0" fontId="22" fillId="0" borderId="26" xfId="58" applyFont="1" applyBorder="1" applyAlignment="1">
      <alignment horizontal="center" vertical="center" wrapText="1"/>
      <protection/>
    </xf>
    <xf numFmtId="0" fontId="44" fillId="0" borderId="0" xfId="58" applyFont="1" applyAlignment="1">
      <alignment horizontal="center"/>
      <protection/>
    </xf>
    <xf numFmtId="0" fontId="44" fillId="0" borderId="0" xfId="58" applyFont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44" fillId="0" borderId="0" xfId="58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0" xfId="58" applyFont="1" applyBorder="1" applyAlignment="1">
      <alignment horizontal="center" vertical="center" wrapText="1"/>
      <protection/>
    </xf>
    <xf numFmtId="0" fontId="22" fillId="0" borderId="32" xfId="58" applyFont="1" applyBorder="1" applyAlignment="1">
      <alignment horizontal="center" vertical="center"/>
      <protection/>
    </xf>
    <xf numFmtId="0" fontId="44" fillId="0" borderId="0" xfId="58" applyFont="1" applyAlignment="1">
      <alignment horizontal="center" vertical="center"/>
      <protection/>
    </xf>
    <xf numFmtId="0" fontId="19" fillId="24" borderId="0" xfId="57" applyFont="1" applyFill="1" applyAlignment="1">
      <alignment vertical="center"/>
      <protection/>
    </xf>
    <xf numFmtId="0" fontId="23" fillId="0" borderId="0" xfId="57" applyFont="1">
      <alignment/>
      <protection/>
    </xf>
    <xf numFmtId="0" fontId="23" fillId="24" borderId="0" xfId="57" applyFont="1" applyFill="1" applyAlignment="1">
      <alignment vertical="center"/>
      <protection/>
    </xf>
    <xf numFmtId="0" fontId="39" fillId="0" borderId="0" xfId="0" applyFont="1" applyAlignment="1">
      <alignment horizontal="right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44" fillId="0" borderId="10" xfId="57" applyNumberFormat="1" applyFont="1" applyFill="1" applyBorder="1" applyAlignment="1">
      <alignment vertical="center"/>
      <protection/>
    </xf>
    <xf numFmtId="3" fontId="43" fillId="0" borderId="10" xfId="57" applyNumberFormat="1" applyFont="1" applyFill="1" applyBorder="1" applyAlignment="1">
      <alignment vertical="center"/>
      <protection/>
    </xf>
    <xf numFmtId="3" fontId="43" fillId="0" borderId="13" xfId="57" applyNumberFormat="1" applyFont="1" applyFill="1" applyBorder="1" applyAlignment="1">
      <alignment vertical="center"/>
      <protection/>
    </xf>
    <xf numFmtId="3" fontId="44" fillId="0" borderId="11" xfId="57" applyNumberFormat="1" applyFont="1" applyFill="1" applyBorder="1" applyAlignment="1">
      <alignment vertical="center"/>
      <protection/>
    </xf>
    <xf numFmtId="3" fontId="43" fillId="0" borderId="28" xfId="57" applyNumberFormat="1" applyFont="1" applyFill="1" applyBorder="1" applyAlignment="1">
      <alignment horizontal="center" vertical="center" wrapText="1"/>
      <protection/>
    </xf>
    <xf numFmtId="3" fontId="44" fillId="0" borderId="16" xfId="57" applyNumberFormat="1" applyFont="1" applyFill="1" applyBorder="1" applyAlignment="1">
      <alignment horizontal="center" vertical="center" wrapText="1"/>
      <protection/>
    </xf>
    <xf numFmtId="0" fontId="44" fillId="0" borderId="53" xfId="57" applyFont="1" applyFill="1" applyBorder="1" applyAlignment="1">
      <alignment horizontal="center" vertical="center" wrapText="1"/>
      <protection/>
    </xf>
    <xf numFmtId="0" fontId="43" fillId="0" borderId="60" xfId="57" applyFont="1" applyFill="1" applyBorder="1" applyAlignment="1">
      <alignment horizontal="center" vertical="center" wrapText="1"/>
      <protection/>
    </xf>
    <xf numFmtId="0" fontId="44" fillId="0" borderId="52" xfId="57" applyFont="1" applyFill="1" applyBorder="1" applyAlignment="1">
      <alignment vertical="center"/>
      <protection/>
    </xf>
    <xf numFmtId="0" fontId="52" fillId="0" borderId="51" xfId="57" applyFont="1" applyFill="1" applyBorder="1" applyAlignment="1">
      <alignment horizontal="left" vertical="center" indent="2"/>
      <protection/>
    </xf>
    <xf numFmtId="0" fontId="43" fillId="0" borderId="51" xfId="57" applyFont="1" applyFill="1" applyBorder="1" applyAlignment="1">
      <alignment horizontal="left" vertical="center" indent="3"/>
      <protection/>
    </xf>
    <xf numFmtId="0" fontId="43" fillId="0" borderId="51" xfId="57" applyFont="1" applyFill="1" applyBorder="1" applyAlignment="1">
      <alignment vertical="center" wrapText="1"/>
      <protection/>
    </xf>
    <xf numFmtId="0" fontId="44" fillId="0" borderId="51" xfId="57" applyFont="1" applyFill="1" applyBorder="1" applyAlignment="1">
      <alignment vertical="center" wrapText="1"/>
      <protection/>
    </xf>
    <xf numFmtId="0" fontId="22" fillId="0" borderId="44" xfId="0" applyFont="1" applyBorder="1" applyAlignment="1">
      <alignment horizontal="center" vertical="center"/>
    </xf>
    <xf numFmtId="0" fontId="22" fillId="0" borderId="68" xfId="58" applyFont="1" applyBorder="1" applyAlignment="1">
      <alignment horizontal="center" vertical="center"/>
      <protection/>
    </xf>
    <xf numFmtId="0" fontId="22" fillId="0" borderId="31" xfId="58" applyFont="1" applyBorder="1" applyAlignment="1">
      <alignment horizontal="center" vertical="center"/>
      <protection/>
    </xf>
    <xf numFmtId="0" fontId="43" fillId="0" borderId="51" xfId="57" applyFont="1" applyFill="1" applyBorder="1" applyAlignment="1">
      <alignment horizontal="left" vertical="center" wrapText="1" indent="3"/>
      <protection/>
    </xf>
    <xf numFmtId="0" fontId="43" fillId="0" borderId="42" xfId="57" applyFont="1" applyFill="1" applyBorder="1" applyAlignment="1">
      <alignment horizontal="left" vertical="center" wrapText="1" indent="3"/>
      <protection/>
    </xf>
    <xf numFmtId="0" fontId="44" fillId="0" borderId="65" xfId="57" applyFont="1" applyBorder="1" applyAlignment="1">
      <alignment horizontal="center" vertical="center" wrapText="1"/>
      <protection/>
    </xf>
    <xf numFmtId="0" fontId="43" fillId="0" borderId="73" xfId="57" applyFont="1" applyBorder="1" applyAlignment="1">
      <alignment horizontal="center" vertical="center" wrapText="1"/>
      <protection/>
    </xf>
    <xf numFmtId="0" fontId="44" fillId="0" borderId="74" xfId="57" applyFont="1" applyBorder="1" applyAlignment="1">
      <alignment horizontal="center" vertical="center"/>
      <protection/>
    </xf>
    <xf numFmtId="0" fontId="43" fillId="0" borderId="75" xfId="57" applyFont="1" applyBorder="1" applyAlignment="1">
      <alignment horizontal="center" vertical="center"/>
      <protection/>
    </xf>
    <xf numFmtId="0" fontId="44" fillId="0" borderId="75" xfId="57" applyFont="1" applyBorder="1" applyAlignment="1">
      <alignment horizontal="center" vertical="center"/>
      <protection/>
    </xf>
    <xf numFmtId="0" fontId="43" fillId="0" borderId="76" xfId="57" applyFont="1" applyBorder="1" applyAlignment="1">
      <alignment horizontal="center" vertical="center"/>
      <protection/>
    </xf>
    <xf numFmtId="3" fontId="44" fillId="0" borderId="68" xfId="57" applyNumberFormat="1" applyFont="1" applyFill="1" applyBorder="1" applyAlignment="1">
      <alignment horizontal="center" vertical="center" wrapText="1"/>
      <protection/>
    </xf>
    <xf numFmtId="3" fontId="43" fillId="0" borderId="77" xfId="57" applyNumberFormat="1" applyFont="1" applyFill="1" applyBorder="1" applyAlignment="1">
      <alignment horizontal="center" vertical="center" wrapText="1"/>
      <protection/>
    </xf>
    <xf numFmtId="3" fontId="44" fillId="0" borderId="41" xfId="57" applyNumberFormat="1" applyFont="1" applyFill="1" applyBorder="1" applyAlignment="1">
      <alignment vertical="center"/>
      <protection/>
    </xf>
    <xf numFmtId="3" fontId="43" fillId="0" borderId="66" xfId="57" applyNumberFormat="1" applyFont="1" applyFill="1" applyBorder="1" applyAlignment="1">
      <alignment vertical="center"/>
      <protection/>
    </xf>
    <xf numFmtId="3" fontId="44" fillId="0" borderId="66" xfId="57" applyNumberFormat="1" applyFont="1" applyFill="1" applyBorder="1" applyAlignment="1">
      <alignment vertical="center"/>
      <protection/>
    </xf>
    <xf numFmtId="3" fontId="43" fillId="0" borderId="78" xfId="57" applyNumberFormat="1" applyFont="1" applyFill="1" applyBorder="1" applyAlignment="1">
      <alignment vertical="center"/>
      <protection/>
    </xf>
    <xf numFmtId="3" fontId="44" fillId="0" borderId="65" xfId="57" applyNumberFormat="1" applyFont="1" applyFill="1" applyBorder="1" applyAlignment="1">
      <alignment horizontal="center" vertical="center" wrapText="1"/>
      <protection/>
    </xf>
    <xf numFmtId="3" fontId="43" fillId="0" borderId="73" xfId="57" applyNumberFormat="1" applyFont="1" applyFill="1" applyBorder="1" applyAlignment="1">
      <alignment horizontal="center" vertical="center" wrapText="1"/>
      <protection/>
    </xf>
    <xf numFmtId="3" fontId="44" fillId="0" borderId="74" xfId="57" applyNumberFormat="1" applyFont="1" applyFill="1" applyBorder="1" applyAlignment="1">
      <alignment vertical="center"/>
      <protection/>
    </xf>
    <xf numFmtId="3" fontId="43" fillId="0" borderId="75" xfId="57" applyNumberFormat="1" applyFont="1" applyFill="1" applyBorder="1" applyAlignment="1">
      <alignment vertical="center"/>
      <protection/>
    </xf>
    <xf numFmtId="3" fontId="44" fillId="0" borderId="75" xfId="57" applyNumberFormat="1" applyFont="1" applyFill="1" applyBorder="1" applyAlignment="1">
      <alignment vertical="center"/>
      <protection/>
    </xf>
    <xf numFmtId="3" fontId="43" fillId="0" borderId="76" xfId="57" applyNumberFormat="1" applyFont="1" applyFill="1" applyBorder="1" applyAlignment="1">
      <alignment vertical="center"/>
      <protection/>
    </xf>
    <xf numFmtId="0" fontId="19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47" xfId="0" applyFont="1" applyFill="1" applyBorder="1" applyAlignment="1">
      <alignment horizontal="center" vertical="top" wrapText="1"/>
    </xf>
    <xf numFmtId="0" fontId="19" fillId="0" borderId="48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left" vertical="top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vertical="center"/>
    </xf>
    <xf numFmtId="0" fontId="19" fillId="24" borderId="36" xfId="57" applyFont="1" applyFill="1" applyBorder="1" applyAlignment="1">
      <alignment horizontal="center" vertical="center" wrapText="1"/>
      <protection/>
    </xf>
    <xf numFmtId="178" fontId="19" fillId="0" borderId="13" xfId="40" applyNumberFormat="1" applyFont="1" applyBorder="1" applyAlignment="1">
      <alignment horizontal="center" vertical="center" wrapText="1"/>
    </xf>
    <xf numFmtId="0" fontId="19" fillId="24" borderId="14" xfId="57" applyFont="1" applyFill="1" applyBorder="1" applyAlignment="1">
      <alignment horizontal="center" vertical="center" wrapText="1"/>
      <protection/>
    </xf>
    <xf numFmtId="0" fontId="19" fillId="24" borderId="78" xfId="57" applyFont="1" applyFill="1" applyBorder="1" applyAlignment="1">
      <alignment horizontal="center" vertical="center" wrapText="1"/>
      <protection/>
    </xf>
    <xf numFmtId="0" fontId="33" fillId="0" borderId="41" xfId="0" applyFont="1" applyBorder="1" applyAlignment="1">
      <alignment horizontal="left" vertical="center" wrapText="1"/>
    </xf>
    <xf numFmtId="0" fontId="33" fillId="0" borderId="66" xfId="0" applyFont="1" applyBorder="1" applyAlignment="1">
      <alignment horizontal="left" vertical="center" wrapText="1"/>
    </xf>
    <xf numFmtId="0" fontId="35" fillId="0" borderId="66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0" fontId="19" fillId="24" borderId="42" xfId="57" applyFont="1" applyFill="1" applyBorder="1" applyAlignment="1">
      <alignment horizontal="center" vertical="center" wrapText="1"/>
      <protection/>
    </xf>
    <xf numFmtId="3" fontId="35" fillId="0" borderId="21" xfId="0" applyNumberFormat="1" applyFont="1" applyBorder="1" applyAlignment="1">
      <alignment horizontal="right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3" fontId="35" fillId="0" borderId="46" xfId="0" applyNumberFormat="1" applyFont="1" applyBorder="1" applyAlignment="1">
      <alignment horizontal="right" vertical="center" wrapText="1"/>
    </xf>
    <xf numFmtId="3" fontId="35" fillId="0" borderId="50" xfId="0" applyNumberFormat="1" applyFont="1" applyBorder="1" applyAlignment="1">
      <alignment horizontal="right" vertical="center" wrapText="1"/>
    </xf>
    <xf numFmtId="3" fontId="33" fillId="0" borderId="52" xfId="57" applyNumberFormat="1" applyFont="1" applyBorder="1" applyAlignment="1">
      <alignment vertical="center"/>
      <protection/>
    </xf>
    <xf numFmtId="3" fontId="33" fillId="0" borderId="51" xfId="57" applyNumberFormat="1" applyFont="1" applyBorder="1" applyAlignment="1">
      <alignment vertical="center"/>
      <protection/>
    </xf>
    <xf numFmtId="3" fontId="35" fillId="0" borderId="51" xfId="57" applyNumberFormat="1" applyFont="1" applyBorder="1" applyAlignment="1">
      <alignment vertical="center"/>
      <protection/>
    </xf>
    <xf numFmtId="3" fontId="35" fillId="0" borderId="54" xfId="57" applyNumberFormat="1" applyFont="1" applyBorder="1" applyAlignment="1">
      <alignment vertical="center"/>
      <protection/>
    </xf>
    <xf numFmtId="3" fontId="35" fillId="0" borderId="53" xfId="57" applyNumberFormat="1" applyFont="1" applyBorder="1" applyAlignment="1">
      <alignment vertical="center"/>
      <protection/>
    </xf>
    <xf numFmtId="0" fontId="23" fillId="24" borderId="25" xfId="57" applyFont="1" applyFill="1" applyBorder="1" applyAlignment="1">
      <alignment horizontal="center" vertical="center" wrapText="1"/>
      <protection/>
    </xf>
    <xf numFmtId="178" fontId="23" fillId="0" borderId="11" xfId="40" applyNumberFormat="1" applyFont="1" applyBorder="1" applyAlignment="1">
      <alignment horizontal="center" vertical="center" wrapText="1"/>
    </xf>
    <xf numFmtId="0" fontId="23" fillId="24" borderId="26" xfId="57" applyFont="1" applyFill="1" applyBorder="1" applyAlignment="1">
      <alignment horizontal="center" vertical="center" wrapText="1"/>
      <protection/>
    </xf>
    <xf numFmtId="0" fontId="23" fillId="24" borderId="52" xfId="57" applyFont="1" applyFill="1" applyBorder="1" applyAlignment="1">
      <alignment horizontal="center" vertical="center" wrapText="1"/>
      <protection/>
    </xf>
    <xf numFmtId="0" fontId="0" fillId="24" borderId="0" xfId="57" applyFont="1" applyFill="1" applyBorder="1" applyAlignment="1">
      <alignment vertical="center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45" xfId="0" applyFont="1" applyBorder="1" applyAlignment="1" applyProtection="1">
      <alignment horizontal="center" vertical="center" wrapText="1"/>
      <protection/>
    </xf>
    <xf numFmtId="0" fontId="27" fillId="0" borderId="56" xfId="0" applyFont="1" applyBorder="1" applyAlignment="1" applyProtection="1">
      <alignment horizontal="center" vertical="center" wrapText="1"/>
      <protection/>
    </xf>
    <xf numFmtId="0" fontId="27" fillId="0" borderId="44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78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27" fillId="0" borderId="7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67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Fill="1" applyBorder="1" applyAlignment="1">
      <alignment horizontal="center" vertical="center" wrapText="1"/>
    </xf>
    <xf numFmtId="3" fontId="19" fillId="0" borderId="80" xfId="0" applyNumberFormat="1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/>
    </xf>
    <xf numFmtId="0" fontId="47" fillId="0" borderId="80" xfId="0" applyFont="1" applyBorder="1" applyAlignment="1">
      <alignment horizontal="left" vertical="center"/>
    </xf>
    <xf numFmtId="0" fontId="51" fillId="24" borderId="0" xfId="0" applyFont="1" applyFill="1" applyBorder="1" applyAlignment="1">
      <alignment horizontal="center" vertical="center"/>
    </xf>
    <xf numFmtId="0" fontId="22" fillId="0" borderId="46" xfId="57" applyFont="1" applyFill="1" applyBorder="1" applyAlignment="1">
      <alignment horizontal="center" vertical="center"/>
      <protection/>
    </xf>
    <xf numFmtId="0" fontId="22" fillId="0" borderId="16" xfId="57" applyFont="1" applyFill="1" applyBorder="1" applyAlignment="1">
      <alignment horizontal="center" vertical="center"/>
      <protection/>
    </xf>
    <xf numFmtId="0" fontId="22" fillId="0" borderId="50" xfId="57" applyFont="1" applyFill="1" applyBorder="1" applyAlignment="1">
      <alignment horizontal="center" vertical="center"/>
      <protection/>
    </xf>
    <xf numFmtId="0" fontId="23" fillId="0" borderId="62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2" fillId="0" borderId="46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50" xfId="57" applyFont="1" applyFill="1" applyBorder="1" applyAlignment="1">
      <alignment horizontal="center" vertical="center" wrapText="1"/>
      <protection/>
    </xf>
    <xf numFmtId="0" fontId="35" fillId="0" borderId="5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81" fontId="22" fillId="0" borderId="13" xfId="40" applyNumberFormat="1" applyFont="1" applyBorder="1" applyAlignment="1">
      <alignment horizontal="center" vertical="center"/>
    </xf>
    <xf numFmtId="181" fontId="22" fillId="0" borderId="14" xfId="4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4" fillId="0" borderId="39" xfId="57" applyFont="1" applyBorder="1" applyAlignment="1">
      <alignment horizontal="center" vertical="center" wrapText="1"/>
      <protection/>
    </xf>
    <xf numFmtId="0" fontId="44" fillId="0" borderId="0" xfId="57" applyFont="1" applyBorder="1" applyAlignment="1">
      <alignment horizontal="center" vertical="center" wrapText="1"/>
      <protection/>
    </xf>
    <xf numFmtId="0" fontId="44" fillId="0" borderId="30" xfId="57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44" fillId="0" borderId="23" xfId="57" applyFont="1" applyBorder="1" applyAlignment="1">
      <alignment horizontal="center" vertical="center" wrapText="1"/>
      <protection/>
    </xf>
    <xf numFmtId="0" fontId="44" fillId="0" borderId="19" xfId="57" applyFont="1" applyBorder="1" applyAlignment="1">
      <alignment horizontal="center" vertical="center" wrapText="1"/>
      <protection/>
    </xf>
    <xf numFmtId="0" fontId="44" fillId="0" borderId="24" xfId="57" applyFont="1" applyBorder="1" applyAlignment="1">
      <alignment horizontal="center" vertical="center" wrapText="1"/>
      <protection/>
    </xf>
    <xf numFmtId="0" fontId="40" fillId="0" borderId="4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78" fontId="35" fillId="0" borderId="58" xfId="40" applyNumberFormat="1" applyFont="1" applyBorder="1" applyAlignment="1">
      <alignment horizontal="center" vertical="center"/>
    </xf>
    <xf numFmtId="178" fontId="35" fillId="0" borderId="45" xfId="40" applyNumberFormat="1" applyFont="1" applyBorder="1" applyAlignment="1">
      <alignment horizontal="center" vertical="center"/>
    </xf>
    <xf numFmtId="178" fontId="35" fillId="0" borderId="44" xfId="40" applyNumberFormat="1" applyFont="1" applyBorder="1" applyAlignment="1">
      <alignment horizontal="center" vertical="center"/>
    </xf>
    <xf numFmtId="0" fontId="35" fillId="0" borderId="41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3" xfId="0" applyFont="1" applyBorder="1" applyAlignment="1">
      <alignment vertical="center" wrapText="1"/>
    </xf>
    <xf numFmtId="0" fontId="35" fillId="0" borderId="66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0" fontId="35" fillId="0" borderId="57" xfId="0" applyFont="1" applyBorder="1" applyAlignment="1">
      <alignment vertical="center" wrapText="1"/>
    </xf>
    <xf numFmtId="0" fontId="35" fillId="0" borderId="78" xfId="57" applyFont="1" applyBorder="1" applyAlignment="1">
      <alignment horizontal="center" wrapText="1"/>
      <protection/>
    </xf>
    <xf numFmtId="0" fontId="35" fillId="0" borderId="86" xfId="57" applyFont="1" applyBorder="1" applyAlignment="1">
      <alignment horizontal="center" wrapText="1"/>
      <protection/>
    </xf>
    <xf numFmtId="0" fontId="35" fillId="0" borderId="64" xfId="57" applyFont="1" applyBorder="1" applyAlignment="1">
      <alignment horizontal="center" wrapText="1"/>
      <protection/>
    </xf>
    <xf numFmtId="0" fontId="53" fillId="0" borderId="70" xfId="0" applyFont="1" applyBorder="1" applyAlignment="1">
      <alignment vertical="center" wrapText="1"/>
    </xf>
    <xf numFmtId="0" fontId="53" fillId="0" borderId="57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35" fillId="0" borderId="56" xfId="0" applyFont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35" fillId="0" borderId="62" xfId="0" applyFont="1" applyBorder="1" applyAlignment="1">
      <alignment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87" xfId="0" applyFont="1" applyBorder="1" applyAlignment="1">
      <alignment horizontal="center" vertical="center" wrapText="1"/>
    </xf>
    <xf numFmtId="0" fontId="27" fillId="0" borderId="46" xfId="0" applyFont="1" applyBorder="1" applyAlignment="1" applyProtection="1">
      <alignment wrapText="1"/>
      <protection/>
    </xf>
    <xf numFmtId="0" fontId="27" fillId="0" borderId="16" xfId="0" applyFont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 locked="0"/>
    </xf>
    <xf numFmtId="0" fontId="23" fillId="24" borderId="43" xfId="57" applyFont="1" applyFill="1" applyBorder="1" applyAlignment="1">
      <alignment horizontal="center" vertical="center" wrapText="1"/>
      <protection/>
    </xf>
    <xf numFmtId="0" fontId="23" fillId="24" borderId="20" xfId="57" applyFont="1" applyFill="1" applyBorder="1" applyAlignment="1">
      <alignment horizontal="center" vertical="center" wrapText="1"/>
      <protection/>
    </xf>
    <xf numFmtId="0" fontId="23" fillId="24" borderId="56" xfId="57" applyFont="1" applyFill="1" applyBorder="1" applyAlignment="1">
      <alignment horizontal="center" vertical="center" wrapText="1"/>
      <protection/>
    </xf>
    <xf numFmtId="0" fontId="23" fillId="24" borderId="66" xfId="57" applyFont="1" applyFill="1" applyBorder="1" applyAlignment="1">
      <alignment horizontal="center" vertical="center" wrapText="1"/>
      <protection/>
    </xf>
    <xf numFmtId="0" fontId="23" fillId="0" borderId="46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23" fillId="0" borderId="50" xfId="57" applyFont="1" applyBorder="1" applyAlignment="1">
      <alignment horizontal="center"/>
      <protection/>
    </xf>
    <xf numFmtId="0" fontId="23" fillId="0" borderId="53" xfId="57" applyFont="1" applyBorder="1" applyAlignment="1">
      <alignment horizontal="center"/>
      <protection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Normál_Mkálla ktgvetés 2012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HZsuzsa\z&#225;rsz&#225;mad&#225;s\2017\Nemzetis&#233;g\nemzetis&#233;g%20z&#225;rsz&#225;mad&#225;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érleg"/>
      <sheetName val="2. bevételek"/>
      <sheetName val="3. kiadások"/>
      <sheetName val="4. beruházás"/>
      <sheetName val="5. maradvány"/>
      <sheetName val="6. vagyonmérleg"/>
      <sheetName val="7. eredménykimutatás"/>
      <sheetName val="8. támogatás elszámol. előző év"/>
      <sheetName val="9. támogatás elszámolása t.é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45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1" width="5.8515625" style="38" customWidth="1"/>
    <col min="2" max="2" width="2.00390625" style="38" customWidth="1"/>
    <col min="3" max="3" width="50.57421875" style="38" customWidth="1"/>
    <col min="4" max="5" width="11.00390625" style="57" customWidth="1"/>
    <col min="6" max="6" width="12.140625" style="57" customWidth="1"/>
    <col min="7" max="7" width="12.57421875" style="38" customWidth="1"/>
    <col min="8" max="9" width="11.00390625" style="57" customWidth="1"/>
    <col min="10" max="10" width="11.7109375" style="57" customWidth="1"/>
    <col min="11" max="11" width="12.57421875" style="38" customWidth="1"/>
    <col min="12" max="13" width="11.00390625" style="57" customWidth="1"/>
    <col min="14" max="14" width="11.8515625" style="57" customWidth="1"/>
    <col min="15" max="15" width="12.57421875" style="38" customWidth="1"/>
    <col min="16" max="16384" width="9.140625" style="38" customWidth="1"/>
  </cols>
  <sheetData>
    <row r="1" spans="1:22" ht="30.75" customHeight="1">
      <c r="A1" s="725" t="s">
        <v>253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43"/>
      <c r="Q1" s="43"/>
      <c r="R1" s="43"/>
      <c r="S1" s="43"/>
      <c r="T1" s="43"/>
      <c r="U1" s="43"/>
      <c r="V1" s="43"/>
    </row>
    <row r="2" spans="1:15" ht="21" customHeight="1">
      <c r="A2" s="726" t="s">
        <v>332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</row>
    <row r="3" spans="1:15" ht="12.75">
      <c r="A3" s="726" t="s">
        <v>71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</row>
    <row r="4" spans="2:14" ht="13.5" thickBot="1"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37"/>
    </row>
    <row r="5" spans="1:15" s="44" customFormat="1" ht="12.75">
      <c r="A5" s="752" t="s">
        <v>870</v>
      </c>
      <c r="B5" s="737" t="s">
        <v>300</v>
      </c>
      <c r="C5" s="738"/>
      <c r="D5" s="755" t="s">
        <v>950</v>
      </c>
      <c r="E5" s="756"/>
      <c r="F5" s="756"/>
      <c r="G5" s="646"/>
      <c r="H5" s="755" t="s">
        <v>951</v>
      </c>
      <c r="I5" s="756"/>
      <c r="J5" s="756"/>
      <c r="K5" s="646"/>
      <c r="L5" s="755" t="s">
        <v>994</v>
      </c>
      <c r="M5" s="756"/>
      <c r="N5" s="756"/>
      <c r="O5" s="646"/>
    </row>
    <row r="6" spans="1:15" s="40" customFormat="1" ht="12" customHeight="1">
      <c r="A6" s="753"/>
      <c r="B6" s="739"/>
      <c r="C6" s="740"/>
      <c r="D6" s="731" t="s">
        <v>996</v>
      </c>
      <c r="E6" s="732"/>
      <c r="F6" s="733" t="s">
        <v>72</v>
      </c>
      <c r="G6" s="735" t="s">
        <v>551</v>
      </c>
      <c r="H6" s="731" t="s">
        <v>996</v>
      </c>
      <c r="I6" s="732"/>
      <c r="J6" s="733" t="s">
        <v>72</v>
      </c>
      <c r="K6" s="735" t="s">
        <v>551</v>
      </c>
      <c r="L6" s="731" t="s">
        <v>996</v>
      </c>
      <c r="M6" s="732"/>
      <c r="N6" s="733" t="s">
        <v>72</v>
      </c>
      <c r="O6" s="735" t="s">
        <v>551</v>
      </c>
    </row>
    <row r="7" spans="1:15" s="41" customFormat="1" ht="34.5" customHeight="1">
      <c r="A7" s="754"/>
      <c r="B7" s="741"/>
      <c r="C7" s="742"/>
      <c r="D7" s="58" t="s">
        <v>322</v>
      </c>
      <c r="E7" s="13" t="s">
        <v>323</v>
      </c>
      <c r="F7" s="734"/>
      <c r="G7" s="736"/>
      <c r="H7" s="58" t="s">
        <v>322</v>
      </c>
      <c r="I7" s="13" t="s">
        <v>323</v>
      </c>
      <c r="J7" s="734"/>
      <c r="K7" s="736"/>
      <c r="L7" s="58" t="s">
        <v>322</v>
      </c>
      <c r="M7" s="13" t="s">
        <v>323</v>
      </c>
      <c r="N7" s="734"/>
      <c r="O7" s="736"/>
    </row>
    <row r="8" spans="1:15" s="39" customFormat="1" ht="12.75">
      <c r="A8" s="80" t="s">
        <v>325</v>
      </c>
      <c r="B8" s="749" t="s">
        <v>329</v>
      </c>
      <c r="C8" s="750"/>
      <c r="D8" s="59" t="s">
        <v>327</v>
      </c>
      <c r="E8" s="16" t="s">
        <v>328</v>
      </c>
      <c r="F8" s="16" t="s">
        <v>330</v>
      </c>
      <c r="G8" s="22" t="s">
        <v>331</v>
      </c>
      <c r="H8" s="59" t="s">
        <v>333</v>
      </c>
      <c r="I8" s="16" t="s">
        <v>530</v>
      </c>
      <c r="J8" s="16" t="s">
        <v>379</v>
      </c>
      <c r="K8" s="22" t="s">
        <v>531</v>
      </c>
      <c r="L8" s="59" t="s">
        <v>532</v>
      </c>
      <c r="M8" s="16" t="s">
        <v>533</v>
      </c>
      <c r="N8" s="16" t="s">
        <v>534</v>
      </c>
      <c r="O8" s="22" t="s">
        <v>535</v>
      </c>
    </row>
    <row r="9" spans="1:15" s="46" customFormat="1" ht="23.25" customHeight="1">
      <c r="A9" s="81">
        <v>1</v>
      </c>
      <c r="B9" s="747" t="s">
        <v>316</v>
      </c>
      <c r="C9" s="748"/>
      <c r="D9" s="60">
        <f>SUM(D10:D13)</f>
        <v>58540751</v>
      </c>
      <c r="E9" s="45">
        <f>SUM(E10:E13)</f>
        <v>56929623</v>
      </c>
      <c r="F9" s="45">
        <f>SUM(F10:F13)</f>
        <v>56972644</v>
      </c>
      <c r="G9" s="61">
        <f aca="true" t="shared" si="0" ref="G9:G31">IF(E9&gt;0,F9/E9*100,"-")</f>
        <v>100.07556874212922</v>
      </c>
      <c r="H9" s="60">
        <f>SUM(H10:H13)</f>
        <v>4243736</v>
      </c>
      <c r="I9" s="45">
        <f>SUM(I10:I13)</f>
        <v>4125478</v>
      </c>
      <c r="J9" s="45">
        <f>SUM(J10:J13)</f>
        <v>4125478</v>
      </c>
      <c r="K9" s="75">
        <f aca="true" t="shared" si="1" ref="K9:K31">IF(I9&gt;0,J9/I9*100,"-")</f>
        <v>100</v>
      </c>
      <c r="L9" s="60">
        <f>SUM(L10:L13)</f>
        <v>62784487</v>
      </c>
      <c r="M9" s="45">
        <f>SUM(M10:M13)</f>
        <v>61055101</v>
      </c>
      <c r="N9" s="45">
        <f>SUM(N10:N13)</f>
        <v>61098122</v>
      </c>
      <c r="O9" s="61">
        <f aca="true" t="shared" si="2" ref="O9:O19">IF(M9&gt;0,N9/M9*100,"-")</f>
        <v>100.07046258100532</v>
      </c>
    </row>
    <row r="10" spans="1:15" s="50" customFormat="1" ht="12.75">
      <c r="A10" s="82">
        <v>2</v>
      </c>
      <c r="B10" s="47"/>
      <c r="C10" s="83" t="s">
        <v>953</v>
      </c>
      <c r="D10" s="64">
        <v>36017951</v>
      </c>
      <c r="E10" s="48">
        <v>41164088</v>
      </c>
      <c r="F10" s="49">
        <v>41164088</v>
      </c>
      <c r="G10" s="63">
        <f aca="true" t="shared" si="3" ref="G10:G17">IF(E10&gt;0,F10/E10*100,"-")</f>
        <v>100</v>
      </c>
      <c r="H10" s="64">
        <v>0</v>
      </c>
      <c r="I10" s="51">
        <v>0</v>
      </c>
      <c r="J10" s="51">
        <v>0</v>
      </c>
      <c r="K10" s="63" t="str">
        <f aca="true" t="shared" si="4" ref="K10:K17">IF(I10&gt;0,J10/I10*100,"-")</f>
        <v>-</v>
      </c>
      <c r="L10" s="62">
        <f aca="true" t="shared" si="5" ref="L10:N13">+D10+H10</f>
        <v>36017951</v>
      </c>
      <c r="M10" s="48">
        <f t="shared" si="5"/>
        <v>41164088</v>
      </c>
      <c r="N10" s="48">
        <f t="shared" si="5"/>
        <v>41164088</v>
      </c>
      <c r="O10" s="63">
        <f t="shared" si="2"/>
        <v>100</v>
      </c>
    </row>
    <row r="11" spans="1:15" s="50" customFormat="1" ht="12.75">
      <c r="A11" s="82">
        <v>3</v>
      </c>
      <c r="B11" s="47"/>
      <c r="C11" s="84" t="s">
        <v>334</v>
      </c>
      <c r="D11" s="64">
        <v>17600000</v>
      </c>
      <c r="E11" s="51">
        <v>10699900</v>
      </c>
      <c r="F11" s="52">
        <v>10730918</v>
      </c>
      <c r="G11" s="63">
        <f t="shared" si="3"/>
        <v>100.28989055972485</v>
      </c>
      <c r="H11" s="64">
        <v>0</v>
      </c>
      <c r="I11" s="51">
        <v>0</v>
      </c>
      <c r="J11" s="51">
        <v>0</v>
      </c>
      <c r="K11" s="63" t="str">
        <f t="shared" si="4"/>
        <v>-</v>
      </c>
      <c r="L11" s="62">
        <f t="shared" si="5"/>
        <v>17600000</v>
      </c>
      <c r="M11" s="48">
        <f t="shared" si="5"/>
        <v>10699900</v>
      </c>
      <c r="N11" s="48">
        <f t="shared" si="5"/>
        <v>10730918</v>
      </c>
      <c r="O11" s="63">
        <f t="shared" si="2"/>
        <v>100.28989055972485</v>
      </c>
    </row>
    <row r="12" spans="1:15" s="50" customFormat="1" ht="12.75">
      <c r="A12" s="82">
        <v>4</v>
      </c>
      <c r="B12" s="47"/>
      <c r="C12" s="83" t="s">
        <v>998</v>
      </c>
      <c r="D12" s="64">
        <v>4922800</v>
      </c>
      <c r="E12" s="51">
        <v>5065635</v>
      </c>
      <c r="F12" s="52">
        <v>5077638</v>
      </c>
      <c r="G12" s="63">
        <f t="shared" si="3"/>
        <v>100.23694956308537</v>
      </c>
      <c r="H12" s="64">
        <v>4243736</v>
      </c>
      <c r="I12" s="51">
        <v>4125478</v>
      </c>
      <c r="J12" s="51">
        <v>4125478</v>
      </c>
      <c r="K12" s="63">
        <f t="shared" si="4"/>
        <v>100</v>
      </c>
      <c r="L12" s="62">
        <f t="shared" si="5"/>
        <v>9166536</v>
      </c>
      <c r="M12" s="48">
        <f t="shared" si="5"/>
        <v>9191113</v>
      </c>
      <c r="N12" s="48">
        <f t="shared" si="5"/>
        <v>9203116</v>
      </c>
      <c r="O12" s="63">
        <f t="shared" si="2"/>
        <v>100.13059354182676</v>
      </c>
    </row>
    <row r="13" spans="1:15" s="50" customFormat="1" ht="12.75">
      <c r="A13" s="82">
        <v>5</v>
      </c>
      <c r="B13" s="47"/>
      <c r="C13" s="83" t="s">
        <v>359</v>
      </c>
      <c r="D13" s="64">
        <v>0</v>
      </c>
      <c r="E13" s="48">
        <v>0</v>
      </c>
      <c r="F13" s="49">
        <v>0</v>
      </c>
      <c r="G13" s="63" t="str">
        <f t="shared" si="3"/>
        <v>-</v>
      </c>
      <c r="H13" s="64">
        <v>0</v>
      </c>
      <c r="I13" s="51">
        <v>0</v>
      </c>
      <c r="J13" s="51">
        <v>0</v>
      </c>
      <c r="K13" s="63" t="str">
        <f t="shared" si="4"/>
        <v>-</v>
      </c>
      <c r="L13" s="62">
        <f t="shared" si="5"/>
        <v>0</v>
      </c>
      <c r="M13" s="48">
        <f t="shared" si="5"/>
        <v>0</v>
      </c>
      <c r="N13" s="48">
        <f t="shared" si="5"/>
        <v>0</v>
      </c>
      <c r="O13" s="63" t="str">
        <f t="shared" si="2"/>
        <v>-</v>
      </c>
    </row>
    <row r="14" spans="1:15" s="46" customFormat="1" ht="23.25" customHeight="1">
      <c r="A14" s="82">
        <v>6</v>
      </c>
      <c r="B14" s="727" t="s">
        <v>301</v>
      </c>
      <c r="C14" s="728"/>
      <c r="D14" s="65">
        <f>SUM(D15:D17)</f>
        <v>400000</v>
      </c>
      <c r="E14" s="53">
        <f>SUM(E15:E17)</f>
        <v>14106610</v>
      </c>
      <c r="F14" s="53">
        <f>SUM(F15:F17)</f>
        <v>14106610</v>
      </c>
      <c r="G14" s="66">
        <f t="shared" si="3"/>
        <v>100</v>
      </c>
      <c r="H14" s="65">
        <f>SUM(H15:H17)</f>
        <v>0</v>
      </c>
      <c r="I14" s="53">
        <f>SUM(I15:I17)</f>
        <v>150000</v>
      </c>
      <c r="J14" s="53">
        <f>SUM(J15:J17)</f>
        <v>150000</v>
      </c>
      <c r="K14" s="76">
        <f t="shared" si="4"/>
        <v>100</v>
      </c>
      <c r="L14" s="65">
        <f>SUM(L15:L17)</f>
        <v>400000</v>
      </c>
      <c r="M14" s="53">
        <f>SUM(M15:M17)</f>
        <v>14256610</v>
      </c>
      <c r="N14" s="53">
        <f>SUM(N15:N17)</f>
        <v>14256610</v>
      </c>
      <c r="O14" s="66">
        <f t="shared" si="2"/>
        <v>100</v>
      </c>
    </row>
    <row r="15" spans="1:15" s="50" customFormat="1" ht="12.75">
      <c r="A15" s="82">
        <v>7</v>
      </c>
      <c r="B15" s="54"/>
      <c r="C15" s="83" t="s">
        <v>892</v>
      </c>
      <c r="D15" s="62">
        <v>0</v>
      </c>
      <c r="E15" s="48">
        <v>13626610</v>
      </c>
      <c r="F15" s="49">
        <v>13626610</v>
      </c>
      <c r="G15" s="67">
        <f t="shared" si="3"/>
        <v>100</v>
      </c>
      <c r="H15" s="62">
        <v>0</v>
      </c>
      <c r="I15" s="48">
        <v>150000</v>
      </c>
      <c r="J15" s="48">
        <v>150000</v>
      </c>
      <c r="K15" s="63">
        <f t="shared" si="4"/>
        <v>100</v>
      </c>
      <c r="L15" s="62">
        <f aca="true" t="shared" si="6" ref="L15:N17">+D15+H15</f>
        <v>0</v>
      </c>
      <c r="M15" s="48">
        <f t="shared" si="6"/>
        <v>13776610</v>
      </c>
      <c r="N15" s="48">
        <f t="shared" si="6"/>
        <v>13776610</v>
      </c>
      <c r="O15" s="67">
        <f t="shared" si="2"/>
        <v>100</v>
      </c>
    </row>
    <row r="16" spans="1:15" s="50" customFormat="1" ht="12.75">
      <c r="A16" s="82">
        <v>8</v>
      </c>
      <c r="B16" s="54"/>
      <c r="C16" s="83" t="s">
        <v>335</v>
      </c>
      <c r="D16" s="62">
        <v>400000</v>
      </c>
      <c r="E16" s="48">
        <v>400000</v>
      </c>
      <c r="F16" s="49">
        <v>400000</v>
      </c>
      <c r="G16" s="67">
        <f t="shared" si="3"/>
        <v>100</v>
      </c>
      <c r="H16" s="62">
        <v>0</v>
      </c>
      <c r="I16" s="48">
        <v>0</v>
      </c>
      <c r="J16" s="48">
        <v>0</v>
      </c>
      <c r="K16" s="63" t="str">
        <f t="shared" si="4"/>
        <v>-</v>
      </c>
      <c r="L16" s="62">
        <f t="shared" si="6"/>
        <v>400000</v>
      </c>
      <c r="M16" s="48">
        <f t="shared" si="6"/>
        <v>400000</v>
      </c>
      <c r="N16" s="48">
        <f t="shared" si="6"/>
        <v>400000</v>
      </c>
      <c r="O16" s="67">
        <f t="shared" si="2"/>
        <v>100</v>
      </c>
    </row>
    <row r="17" spans="1:15" s="50" customFormat="1" ht="12.75">
      <c r="A17" s="82">
        <v>9</v>
      </c>
      <c r="B17" s="54"/>
      <c r="C17" s="83" t="s">
        <v>999</v>
      </c>
      <c r="D17" s="62">
        <v>0</v>
      </c>
      <c r="E17" s="48">
        <v>80000</v>
      </c>
      <c r="F17" s="49">
        <v>80000</v>
      </c>
      <c r="G17" s="63">
        <f t="shared" si="3"/>
        <v>100</v>
      </c>
      <c r="H17" s="62">
        <v>0</v>
      </c>
      <c r="I17" s="48">
        <v>0</v>
      </c>
      <c r="J17" s="49">
        <v>0</v>
      </c>
      <c r="K17" s="63" t="str">
        <f t="shared" si="4"/>
        <v>-</v>
      </c>
      <c r="L17" s="62">
        <f t="shared" si="6"/>
        <v>0</v>
      </c>
      <c r="M17" s="48">
        <f t="shared" si="6"/>
        <v>80000</v>
      </c>
      <c r="N17" s="48">
        <f t="shared" si="6"/>
        <v>80000</v>
      </c>
      <c r="O17" s="67">
        <f t="shared" si="2"/>
        <v>100</v>
      </c>
    </row>
    <row r="18" spans="1:15" s="46" customFormat="1" ht="23.25" customHeight="1">
      <c r="A18" s="82">
        <v>10</v>
      </c>
      <c r="B18" s="727" t="s">
        <v>556</v>
      </c>
      <c r="C18" s="728"/>
      <c r="D18" s="65">
        <f>+D19+D23</f>
        <v>56844378</v>
      </c>
      <c r="E18" s="53">
        <f>+E19+E23</f>
        <v>58494821</v>
      </c>
      <c r="F18" s="53">
        <f>+F19+F23</f>
        <v>58494821</v>
      </c>
      <c r="G18" s="76">
        <f t="shared" si="0"/>
        <v>100</v>
      </c>
      <c r="H18" s="65">
        <f>+H19+H23</f>
        <v>21703946</v>
      </c>
      <c r="I18" s="53">
        <f>+I19+I23</f>
        <v>23775827</v>
      </c>
      <c r="J18" s="53">
        <f>+J19+J23</f>
        <v>23775827</v>
      </c>
      <c r="K18" s="76">
        <f t="shared" si="1"/>
        <v>100</v>
      </c>
      <c r="L18" s="65">
        <f>+L19+L23</f>
        <v>56958324</v>
      </c>
      <c r="M18" s="53">
        <f>+M19+M23</f>
        <v>58608767</v>
      </c>
      <c r="N18" s="53">
        <f>+N19+N23</f>
        <v>58608767</v>
      </c>
      <c r="O18" s="66">
        <f aca="true" t="shared" si="7" ref="O18:O25">IF(M18&gt;0,N18/M18*100,"-")</f>
        <v>100</v>
      </c>
    </row>
    <row r="19" spans="1:15" s="46" customFormat="1" ht="23.25" customHeight="1">
      <c r="A19" s="82">
        <v>11</v>
      </c>
      <c r="B19" s="361"/>
      <c r="C19" s="395" t="s">
        <v>82</v>
      </c>
      <c r="D19" s="62">
        <f>+D20+D21+D22</f>
        <v>4199983</v>
      </c>
      <c r="E19" s="48">
        <f>+E20+E21+E22</f>
        <v>5850426</v>
      </c>
      <c r="F19" s="49">
        <f>+F20+F21+F22</f>
        <v>5850426</v>
      </c>
      <c r="G19" s="63">
        <f t="shared" si="0"/>
        <v>100</v>
      </c>
      <c r="H19" s="62">
        <f>+H20+H21+H22</f>
        <v>21603616</v>
      </c>
      <c r="I19" s="48">
        <f>+I20+I21+I22</f>
        <v>23775827</v>
      </c>
      <c r="J19" s="48">
        <f>+J20+J21+J22</f>
        <v>23775827</v>
      </c>
      <c r="K19" s="63">
        <f t="shared" si="1"/>
        <v>100</v>
      </c>
      <c r="L19" s="62">
        <f>+L20+L21</f>
        <v>4213599</v>
      </c>
      <c r="M19" s="48">
        <f>+M20+M21</f>
        <v>5964372</v>
      </c>
      <c r="N19" s="48">
        <f>+N20+N21</f>
        <v>5964372</v>
      </c>
      <c r="O19" s="67">
        <f t="shared" si="2"/>
        <v>100</v>
      </c>
    </row>
    <row r="20" spans="1:15" s="401" customFormat="1" ht="22.5">
      <c r="A20" s="399">
        <v>12</v>
      </c>
      <c r="B20" s="400"/>
      <c r="C20" s="396" t="s">
        <v>900</v>
      </c>
      <c r="D20" s="70">
        <v>3602922</v>
      </c>
      <c r="E20" s="56">
        <v>3602922</v>
      </c>
      <c r="F20" s="398">
        <v>3602922</v>
      </c>
      <c r="G20" s="78">
        <f t="shared" si="0"/>
        <v>100</v>
      </c>
      <c r="H20" s="70">
        <v>13616</v>
      </c>
      <c r="I20" s="56">
        <v>113946</v>
      </c>
      <c r="J20" s="56">
        <v>113946</v>
      </c>
      <c r="K20" s="78">
        <f t="shared" si="1"/>
        <v>100</v>
      </c>
      <c r="L20" s="70">
        <f aca="true" t="shared" si="8" ref="L20:N21">+D20+H20</f>
        <v>3616538</v>
      </c>
      <c r="M20" s="56">
        <f t="shared" si="8"/>
        <v>3716868</v>
      </c>
      <c r="N20" s="56">
        <f t="shared" si="8"/>
        <v>3716868</v>
      </c>
      <c r="O20" s="71">
        <f t="shared" si="7"/>
        <v>100</v>
      </c>
    </row>
    <row r="21" spans="1:15" s="401" customFormat="1" ht="11.25">
      <c r="A21" s="399">
        <v>13</v>
      </c>
      <c r="B21" s="400"/>
      <c r="C21" s="396" t="s">
        <v>338</v>
      </c>
      <c r="D21" s="70">
        <v>597061</v>
      </c>
      <c r="E21" s="56">
        <v>2247504</v>
      </c>
      <c r="F21" s="398">
        <v>2247504</v>
      </c>
      <c r="G21" s="78">
        <f t="shared" si="0"/>
        <v>100</v>
      </c>
      <c r="H21" s="70">
        <v>0</v>
      </c>
      <c r="I21" s="56">
        <v>0</v>
      </c>
      <c r="J21" s="56">
        <v>0</v>
      </c>
      <c r="K21" s="78" t="str">
        <f t="shared" si="1"/>
        <v>-</v>
      </c>
      <c r="L21" s="70">
        <f t="shared" si="8"/>
        <v>597061</v>
      </c>
      <c r="M21" s="56">
        <f t="shared" si="8"/>
        <v>2247504</v>
      </c>
      <c r="N21" s="56">
        <f t="shared" si="8"/>
        <v>2247504</v>
      </c>
      <c r="O21" s="71">
        <f t="shared" si="7"/>
        <v>100</v>
      </c>
    </row>
    <row r="22" spans="1:15" s="401" customFormat="1" ht="11.25">
      <c r="A22" s="399">
        <v>14</v>
      </c>
      <c r="B22" s="400"/>
      <c r="C22" s="396" t="s">
        <v>959</v>
      </c>
      <c r="D22" s="402"/>
      <c r="E22" s="403"/>
      <c r="F22" s="404"/>
      <c r="G22" s="407"/>
      <c r="H22" s="70">
        <v>21590000</v>
      </c>
      <c r="I22" s="56">
        <v>23661881</v>
      </c>
      <c r="J22" s="56">
        <v>23661881</v>
      </c>
      <c r="K22" s="78">
        <f t="shared" si="1"/>
        <v>100</v>
      </c>
      <c r="L22" s="402"/>
      <c r="M22" s="403"/>
      <c r="N22" s="403"/>
      <c r="O22" s="405"/>
    </row>
    <row r="23" spans="1:15" s="50" customFormat="1" ht="12.75">
      <c r="A23" s="82">
        <v>15</v>
      </c>
      <c r="B23" s="47"/>
      <c r="C23" s="395" t="s">
        <v>83</v>
      </c>
      <c r="D23" s="62">
        <f>+D24</f>
        <v>52644395</v>
      </c>
      <c r="E23" s="48">
        <f>+E24</f>
        <v>52644395</v>
      </c>
      <c r="F23" s="49">
        <f>+F24</f>
        <v>52644395</v>
      </c>
      <c r="G23" s="63">
        <f t="shared" si="0"/>
        <v>100</v>
      </c>
      <c r="H23" s="62">
        <f>+H24</f>
        <v>100330</v>
      </c>
      <c r="I23" s="48">
        <f>+I24</f>
        <v>0</v>
      </c>
      <c r="J23" s="48">
        <f>+J24</f>
        <v>0</v>
      </c>
      <c r="K23" s="63" t="str">
        <f t="shared" si="1"/>
        <v>-</v>
      </c>
      <c r="L23" s="62">
        <f>+L24</f>
        <v>52744725</v>
      </c>
      <c r="M23" s="48">
        <f>+M24</f>
        <v>52644395</v>
      </c>
      <c r="N23" s="48">
        <f>+N24</f>
        <v>52644395</v>
      </c>
      <c r="O23" s="67">
        <f t="shared" si="7"/>
        <v>100</v>
      </c>
    </row>
    <row r="24" spans="1:15" s="401" customFormat="1" ht="22.5">
      <c r="A24" s="399">
        <v>16</v>
      </c>
      <c r="B24" s="400"/>
      <c r="C24" s="397" t="s">
        <v>900</v>
      </c>
      <c r="D24" s="70">
        <v>52644395</v>
      </c>
      <c r="E24" s="56">
        <v>52644395</v>
      </c>
      <c r="F24" s="398">
        <v>52644395</v>
      </c>
      <c r="G24" s="78">
        <f t="shared" si="0"/>
        <v>100</v>
      </c>
      <c r="H24" s="70">
        <v>100330</v>
      </c>
      <c r="I24" s="56">
        <v>0</v>
      </c>
      <c r="J24" s="56">
        <v>0</v>
      </c>
      <c r="K24" s="78" t="str">
        <f t="shared" si="1"/>
        <v>-</v>
      </c>
      <c r="L24" s="70">
        <f>+D24+H24</f>
        <v>52744725</v>
      </c>
      <c r="M24" s="56">
        <f>+E24+I24</f>
        <v>52644395</v>
      </c>
      <c r="N24" s="56">
        <f>+F24+J24</f>
        <v>52644395</v>
      </c>
      <c r="O24" s="408">
        <f t="shared" si="7"/>
        <v>100</v>
      </c>
    </row>
    <row r="25" spans="1:15" s="46" customFormat="1" ht="23.25" customHeight="1">
      <c r="A25" s="85">
        <v>17</v>
      </c>
      <c r="B25" s="745" t="s">
        <v>302</v>
      </c>
      <c r="C25" s="746"/>
      <c r="D25" s="68">
        <f>SUM(D9+D14)+D18</f>
        <v>115785129</v>
      </c>
      <c r="E25" s="55">
        <f>SUM(E9+E14)+E18</f>
        <v>129531054</v>
      </c>
      <c r="F25" s="55">
        <f>SUM(F9+F14)+F18</f>
        <v>129574075</v>
      </c>
      <c r="G25" s="69">
        <f t="shared" si="0"/>
        <v>100.03321288499667</v>
      </c>
      <c r="H25" s="68">
        <f>SUM(H9+H14)+H18</f>
        <v>25947682</v>
      </c>
      <c r="I25" s="55">
        <f>SUM(I9+I14)+I18</f>
        <v>28051305</v>
      </c>
      <c r="J25" s="55">
        <f>SUM(J9+J14)+J18</f>
        <v>28051305</v>
      </c>
      <c r="K25" s="77">
        <f t="shared" si="1"/>
        <v>100</v>
      </c>
      <c r="L25" s="68">
        <f>SUM(L9+L14)+L18</f>
        <v>120142811</v>
      </c>
      <c r="M25" s="55">
        <f>SUM(M9+M14)+M18</f>
        <v>133920478</v>
      </c>
      <c r="N25" s="55">
        <f>SUM(N9+N14)+N18</f>
        <v>133963499</v>
      </c>
      <c r="O25" s="69">
        <f t="shared" si="7"/>
        <v>100.03212428796738</v>
      </c>
    </row>
    <row r="26" spans="1:15" s="46" customFormat="1" ht="23.25" customHeight="1">
      <c r="A26" s="82">
        <v>18</v>
      </c>
      <c r="B26" s="729" t="s">
        <v>303</v>
      </c>
      <c r="C26" s="730"/>
      <c r="D26" s="65">
        <f>SUM(D27:D31)</f>
        <v>39432662</v>
      </c>
      <c r="E26" s="53">
        <f>SUM(E27:E31)</f>
        <v>36559800</v>
      </c>
      <c r="F26" s="53">
        <f>SUM(F27:F31)</f>
        <v>32333217</v>
      </c>
      <c r="G26" s="66">
        <f t="shared" si="0"/>
        <v>88.4392611556956</v>
      </c>
      <c r="H26" s="65">
        <f>SUM(H27:H31)</f>
        <v>25847352</v>
      </c>
      <c r="I26" s="53">
        <f>SUM(I27:I31)</f>
        <v>27857515</v>
      </c>
      <c r="J26" s="53">
        <f>SUM(J27:J31)</f>
        <v>27824493</v>
      </c>
      <c r="K26" s="76">
        <f t="shared" si="1"/>
        <v>99.88146107073801</v>
      </c>
      <c r="L26" s="65">
        <f>SUM(L27:L31)</f>
        <v>65280014</v>
      </c>
      <c r="M26" s="53">
        <f>SUM(M27:M31)</f>
        <v>64417315</v>
      </c>
      <c r="N26" s="53">
        <f>SUM(N27:N31)</f>
        <v>60157710</v>
      </c>
      <c r="O26" s="66">
        <f aca="true" t="shared" si="9" ref="O26:O34">IF(M26&gt;0,N26/M26*100,"-")</f>
        <v>93.38748440539628</v>
      </c>
    </row>
    <row r="27" spans="1:15" s="50" customFormat="1" ht="12.75">
      <c r="A27" s="82">
        <v>19</v>
      </c>
      <c r="B27" s="47"/>
      <c r="C27" s="86" t="s">
        <v>311</v>
      </c>
      <c r="D27" s="62">
        <v>15949311</v>
      </c>
      <c r="E27" s="48">
        <v>15697625</v>
      </c>
      <c r="F27" s="48">
        <v>15685384</v>
      </c>
      <c r="G27" s="67">
        <f t="shared" si="0"/>
        <v>99.92202005080387</v>
      </c>
      <c r="H27" s="62">
        <v>16122071</v>
      </c>
      <c r="I27" s="48">
        <v>15930284</v>
      </c>
      <c r="J27" s="48">
        <v>15930284</v>
      </c>
      <c r="K27" s="63">
        <f t="shared" si="1"/>
        <v>100</v>
      </c>
      <c r="L27" s="62">
        <f aca="true" t="shared" si="10" ref="L27:N30">+D27+H27</f>
        <v>32071382</v>
      </c>
      <c r="M27" s="48">
        <f t="shared" si="10"/>
        <v>31627909</v>
      </c>
      <c r="N27" s="48">
        <f t="shared" si="10"/>
        <v>31615668</v>
      </c>
      <c r="O27" s="67">
        <f t="shared" si="9"/>
        <v>99.96129684071116</v>
      </c>
    </row>
    <row r="28" spans="1:15" s="50" customFormat="1" ht="12.75">
      <c r="A28" s="82">
        <v>20</v>
      </c>
      <c r="B28" s="47"/>
      <c r="C28" s="87" t="s">
        <v>952</v>
      </c>
      <c r="D28" s="62">
        <v>3579770</v>
      </c>
      <c r="E28" s="48">
        <v>3296511</v>
      </c>
      <c r="F28" s="48">
        <v>3288096</v>
      </c>
      <c r="G28" s="67">
        <f t="shared" si="0"/>
        <v>99.74473011010733</v>
      </c>
      <c r="H28" s="62">
        <v>3026146</v>
      </c>
      <c r="I28" s="48">
        <v>2993380</v>
      </c>
      <c r="J28" s="48">
        <v>2993380</v>
      </c>
      <c r="K28" s="63">
        <f t="shared" si="1"/>
        <v>100</v>
      </c>
      <c r="L28" s="62">
        <f t="shared" si="10"/>
        <v>6605916</v>
      </c>
      <c r="M28" s="48">
        <f t="shared" si="10"/>
        <v>6289891</v>
      </c>
      <c r="N28" s="48">
        <f t="shared" si="10"/>
        <v>6281476</v>
      </c>
      <c r="O28" s="67">
        <f t="shared" si="9"/>
        <v>99.86621389782431</v>
      </c>
    </row>
    <row r="29" spans="1:15" s="50" customFormat="1" ht="12.75">
      <c r="A29" s="82">
        <v>21</v>
      </c>
      <c r="B29" s="47"/>
      <c r="C29" s="83" t="s">
        <v>540</v>
      </c>
      <c r="D29" s="62">
        <v>12721805</v>
      </c>
      <c r="E29" s="48">
        <v>9441556</v>
      </c>
      <c r="F29" s="48">
        <v>8548514</v>
      </c>
      <c r="G29" s="67">
        <f t="shared" si="0"/>
        <v>90.54136839309113</v>
      </c>
      <c r="H29" s="62">
        <v>6699135</v>
      </c>
      <c r="I29" s="48">
        <v>8929701</v>
      </c>
      <c r="J29" s="48">
        <v>8896679</v>
      </c>
      <c r="K29" s="63">
        <f t="shared" si="1"/>
        <v>99.63020038408901</v>
      </c>
      <c r="L29" s="62">
        <f t="shared" si="10"/>
        <v>19420940</v>
      </c>
      <c r="M29" s="48">
        <f t="shared" si="10"/>
        <v>18371257</v>
      </c>
      <c r="N29" s="48">
        <f t="shared" si="10"/>
        <v>17445193</v>
      </c>
      <c r="O29" s="67">
        <f t="shared" si="9"/>
        <v>94.9591690976834</v>
      </c>
    </row>
    <row r="30" spans="1:15" s="50" customFormat="1" ht="12.75">
      <c r="A30" s="82">
        <v>22</v>
      </c>
      <c r="B30" s="47"/>
      <c r="C30" s="86" t="s">
        <v>339</v>
      </c>
      <c r="D30" s="62">
        <v>815000</v>
      </c>
      <c r="E30" s="48">
        <v>399800</v>
      </c>
      <c r="F30" s="48">
        <v>399800</v>
      </c>
      <c r="G30" s="67">
        <f t="shared" si="0"/>
        <v>100</v>
      </c>
      <c r="H30" s="62">
        <v>0</v>
      </c>
      <c r="I30" s="48">
        <v>0</v>
      </c>
      <c r="J30" s="48">
        <v>0</v>
      </c>
      <c r="K30" s="63" t="str">
        <f t="shared" si="1"/>
        <v>-</v>
      </c>
      <c r="L30" s="62">
        <f t="shared" si="10"/>
        <v>815000</v>
      </c>
      <c r="M30" s="48">
        <f t="shared" si="10"/>
        <v>399800</v>
      </c>
      <c r="N30" s="48">
        <f t="shared" si="10"/>
        <v>399800</v>
      </c>
      <c r="O30" s="67">
        <f t="shared" si="9"/>
        <v>100</v>
      </c>
    </row>
    <row r="31" spans="1:15" s="50" customFormat="1" ht="12.75">
      <c r="A31" s="82">
        <v>23</v>
      </c>
      <c r="B31" s="47"/>
      <c r="C31" s="86" t="s">
        <v>340</v>
      </c>
      <c r="D31" s="62">
        <f>SUM(D32:D35)</f>
        <v>6366776</v>
      </c>
      <c r="E31" s="48">
        <f>SUM(E32:E35)</f>
        <v>7724308</v>
      </c>
      <c r="F31" s="48">
        <f>SUM(F32:F35)</f>
        <v>4411423</v>
      </c>
      <c r="G31" s="67">
        <f t="shared" si="0"/>
        <v>57.11091530788259</v>
      </c>
      <c r="H31" s="62">
        <f>SUM(H32:H35)</f>
        <v>0</v>
      </c>
      <c r="I31" s="48">
        <f>SUM(I32:I35)</f>
        <v>4150</v>
      </c>
      <c r="J31" s="48">
        <f>SUM(J32:J35)</f>
        <v>4150</v>
      </c>
      <c r="K31" s="63">
        <f t="shared" si="1"/>
        <v>100</v>
      </c>
      <c r="L31" s="62">
        <f>SUM(L32:L35)</f>
        <v>6366776</v>
      </c>
      <c r="M31" s="48">
        <f>SUM(M32:M35)</f>
        <v>7728458</v>
      </c>
      <c r="N31" s="48">
        <f>SUM(N32:N35)</f>
        <v>4415573</v>
      </c>
      <c r="O31" s="67">
        <f t="shared" si="9"/>
        <v>57.13394573665277</v>
      </c>
    </row>
    <row r="32" spans="1:15" s="50" customFormat="1" ht="12.75">
      <c r="A32" s="82">
        <v>24</v>
      </c>
      <c r="B32" s="47"/>
      <c r="C32" s="88" t="s">
        <v>552</v>
      </c>
      <c r="D32" s="70">
        <v>173766</v>
      </c>
      <c r="E32" s="56">
        <v>173766</v>
      </c>
      <c r="F32" s="56">
        <v>173766</v>
      </c>
      <c r="G32" s="71">
        <f aca="true" t="shared" si="11" ref="G32:G45">IF(E32&gt;0,F32/E32*100,"-")</f>
        <v>100</v>
      </c>
      <c r="H32" s="70">
        <v>0</v>
      </c>
      <c r="I32" s="56">
        <v>0</v>
      </c>
      <c r="J32" s="56">
        <v>0</v>
      </c>
      <c r="K32" s="78" t="str">
        <f aca="true" t="shared" si="12" ref="K32:K45">IF(I32&gt;0,J32/I32*100,"-")</f>
        <v>-</v>
      </c>
      <c r="L32" s="70">
        <f aca="true" t="shared" si="13" ref="L32:N35">+D32+H32</f>
        <v>173766</v>
      </c>
      <c r="M32" s="56">
        <f t="shared" si="13"/>
        <v>173766</v>
      </c>
      <c r="N32" s="56">
        <f t="shared" si="13"/>
        <v>173766</v>
      </c>
      <c r="O32" s="71">
        <f>IF(M32&gt;0,N32/M32*100,"-")</f>
        <v>100</v>
      </c>
    </row>
    <row r="33" spans="1:15" s="50" customFormat="1" ht="12.75">
      <c r="A33" s="82">
        <v>25</v>
      </c>
      <c r="B33" s="47"/>
      <c r="C33" s="88" t="s">
        <v>553</v>
      </c>
      <c r="D33" s="70">
        <v>4108570</v>
      </c>
      <c r="E33" s="56">
        <v>3737657</v>
      </c>
      <c r="F33" s="56">
        <v>3737657</v>
      </c>
      <c r="G33" s="71">
        <f t="shared" si="11"/>
        <v>100</v>
      </c>
      <c r="H33" s="70">
        <v>0</v>
      </c>
      <c r="I33" s="56">
        <v>4150</v>
      </c>
      <c r="J33" s="56">
        <v>4150</v>
      </c>
      <c r="K33" s="78">
        <f t="shared" si="12"/>
        <v>100</v>
      </c>
      <c r="L33" s="70">
        <f t="shared" si="13"/>
        <v>4108570</v>
      </c>
      <c r="M33" s="56">
        <f t="shared" si="13"/>
        <v>3741807</v>
      </c>
      <c r="N33" s="56">
        <f t="shared" si="13"/>
        <v>3741807</v>
      </c>
      <c r="O33" s="71">
        <f t="shared" si="9"/>
        <v>100</v>
      </c>
    </row>
    <row r="34" spans="1:15" s="50" customFormat="1" ht="12.75">
      <c r="A34" s="82">
        <v>26</v>
      </c>
      <c r="B34" s="47"/>
      <c r="C34" s="88" t="s">
        <v>341</v>
      </c>
      <c r="D34" s="70">
        <v>600000</v>
      </c>
      <c r="E34" s="56">
        <v>500000</v>
      </c>
      <c r="F34" s="56">
        <v>500000</v>
      </c>
      <c r="G34" s="71">
        <f t="shared" si="11"/>
        <v>100</v>
      </c>
      <c r="H34" s="70">
        <v>0</v>
      </c>
      <c r="I34" s="56">
        <v>0</v>
      </c>
      <c r="J34" s="56">
        <v>0</v>
      </c>
      <c r="K34" s="78" t="str">
        <f t="shared" si="12"/>
        <v>-</v>
      </c>
      <c r="L34" s="70">
        <f t="shared" si="13"/>
        <v>600000</v>
      </c>
      <c r="M34" s="56">
        <f t="shared" si="13"/>
        <v>500000</v>
      </c>
      <c r="N34" s="56">
        <f t="shared" si="13"/>
        <v>500000</v>
      </c>
      <c r="O34" s="71">
        <f t="shared" si="9"/>
        <v>100</v>
      </c>
    </row>
    <row r="35" spans="1:15" s="50" customFormat="1" ht="12.75">
      <c r="A35" s="82">
        <v>27</v>
      </c>
      <c r="B35" s="47"/>
      <c r="C35" s="88" t="s">
        <v>319</v>
      </c>
      <c r="D35" s="70">
        <v>1484440</v>
      </c>
      <c r="E35" s="56">
        <v>3312885</v>
      </c>
      <c r="F35" s="403"/>
      <c r="G35" s="405"/>
      <c r="H35" s="70">
        <v>0</v>
      </c>
      <c r="I35" s="56">
        <v>0</v>
      </c>
      <c r="J35" s="403"/>
      <c r="K35" s="407"/>
      <c r="L35" s="70">
        <f t="shared" si="13"/>
        <v>1484440</v>
      </c>
      <c r="M35" s="56">
        <f t="shared" si="13"/>
        <v>3312885</v>
      </c>
      <c r="N35" s="403"/>
      <c r="O35" s="405"/>
    </row>
    <row r="36" spans="1:15" s="46" customFormat="1" ht="23.25" customHeight="1">
      <c r="A36" s="82">
        <v>28</v>
      </c>
      <c r="B36" s="727" t="s">
        <v>304</v>
      </c>
      <c r="C36" s="728"/>
      <c r="D36" s="65">
        <f>SUM(D37:D39)</f>
        <v>53044395</v>
      </c>
      <c r="E36" s="53">
        <f>SUM(E37:E39)</f>
        <v>67292354</v>
      </c>
      <c r="F36" s="53">
        <f>SUM(F37:F39)</f>
        <v>60816896</v>
      </c>
      <c r="G36" s="66">
        <f t="shared" si="11"/>
        <v>90.37712664948532</v>
      </c>
      <c r="H36" s="65">
        <f>SUM(H37:H39)</f>
        <v>100330</v>
      </c>
      <c r="I36" s="53">
        <f>SUM(I37:I39)</f>
        <v>193790</v>
      </c>
      <c r="J36" s="53">
        <f>SUM(J37:J39)</f>
        <v>80495</v>
      </c>
      <c r="K36" s="76">
        <f t="shared" si="12"/>
        <v>41.53723102327261</v>
      </c>
      <c r="L36" s="65">
        <f>SUM(L37:L39)</f>
        <v>53144725</v>
      </c>
      <c r="M36" s="53">
        <f>SUM(M37:M39)</f>
        <v>67486144</v>
      </c>
      <c r="N36" s="53">
        <f>SUM(N37:N39)</f>
        <v>60897391</v>
      </c>
      <c r="O36" s="66">
        <f aca="true" t="shared" si="14" ref="O36:O45">IF(M36&gt;0,N36/M36*100,"-")</f>
        <v>90.23688032909392</v>
      </c>
    </row>
    <row r="37" spans="1:15" s="50" customFormat="1" ht="12.75">
      <c r="A37" s="82">
        <v>29</v>
      </c>
      <c r="B37" s="47"/>
      <c r="C37" s="87" t="s">
        <v>321</v>
      </c>
      <c r="D37" s="62">
        <v>30666185</v>
      </c>
      <c r="E37" s="48">
        <v>44978291</v>
      </c>
      <c r="F37" s="48">
        <v>38840200</v>
      </c>
      <c r="G37" s="67">
        <f t="shared" si="11"/>
        <v>86.35321426507736</v>
      </c>
      <c r="H37" s="62">
        <v>100330</v>
      </c>
      <c r="I37" s="48">
        <v>193790</v>
      </c>
      <c r="J37" s="48">
        <v>80495</v>
      </c>
      <c r="K37" s="63">
        <f t="shared" si="12"/>
        <v>41.53723102327261</v>
      </c>
      <c r="L37" s="62">
        <f aca="true" t="shared" si="15" ref="L37:N39">+D37+H37</f>
        <v>30766515</v>
      </c>
      <c r="M37" s="48">
        <f t="shared" si="15"/>
        <v>45172081</v>
      </c>
      <c r="N37" s="48">
        <f t="shared" si="15"/>
        <v>38920695</v>
      </c>
      <c r="O37" s="67">
        <f t="shared" si="14"/>
        <v>86.16095193843294</v>
      </c>
    </row>
    <row r="38" spans="1:15" s="50" customFormat="1" ht="12.75">
      <c r="A38" s="82">
        <v>30</v>
      </c>
      <c r="B38" s="47"/>
      <c r="C38" s="87" t="s">
        <v>320</v>
      </c>
      <c r="D38" s="62">
        <v>22108210</v>
      </c>
      <c r="E38" s="48">
        <v>22018788</v>
      </c>
      <c r="F38" s="48">
        <v>21681421</v>
      </c>
      <c r="G38" s="67">
        <f t="shared" si="11"/>
        <v>98.46782211627634</v>
      </c>
      <c r="H38" s="62">
        <v>0</v>
      </c>
      <c r="I38" s="48">
        <v>0</v>
      </c>
      <c r="J38" s="48">
        <v>0</v>
      </c>
      <c r="K38" s="63" t="str">
        <f t="shared" si="12"/>
        <v>-</v>
      </c>
      <c r="L38" s="62">
        <f t="shared" si="15"/>
        <v>22108210</v>
      </c>
      <c r="M38" s="48">
        <f t="shared" si="15"/>
        <v>22018788</v>
      </c>
      <c r="N38" s="48">
        <f t="shared" si="15"/>
        <v>21681421</v>
      </c>
      <c r="O38" s="67">
        <f t="shared" si="14"/>
        <v>98.46782211627634</v>
      </c>
    </row>
    <row r="39" spans="1:15" s="50" customFormat="1" ht="12.75">
      <c r="A39" s="82">
        <v>31</v>
      </c>
      <c r="B39" s="47"/>
      <c r="C39" s="87" t="s">
        <v>554</v>
      </c>
      <c r="D39" s="62">
        <v>270000</v>
      </c>
      <c r="E39" s="48">
        <v>295275</v>
      </c>
      <c r="F39" s="48">
        <v>295275</v>
      </c>
      <c r="G39" s="67">
        <f t="shared" si="11"/>
        <v>100</v>
      </c>
      <c r="H39" s="62">
        <v>0</v>
      </c>
      <c r="I39" s="48">
        <v>0</v>
      </c>
      <c r="J39" s="48">
        <v>0</v>
      </c>
      <c r="K39" s="63" t="str">
        <f t="shared" si="12"/>
        <v>-</v>
      </c>
      <c r="L39" s="62">
        <f t="shared" si="15"/>
        <v>270000</v>
      </c>
      <c r="M39" s="48">
        <f t="shared" si="15"/>
        <v>295275</v>
      </c>
      <c r="N39" s="48">
        <f t="shared" si="15"/>
        <v>295275</v>
      </c>
      <c r="O39" s="67">
        <f t="shared" si="14"/>
        <v>100</v>
      </c>
    </row>
    <row r="40" spans="1:15" s="46" customFormat="1" ht="23.25" customHeight="1">
      <c r="A40" s="82">
        <v>32</v>
      </c>
      <c r="B40" s="727" t="s">
        <v>557</v>
      </c>
      <c r="C40" s="728"/>
      <c r="D40" s="65">
        <f>SUM(D42:D44)</f>
        <v>23308072</v>
      </c>
      <c r="E40" s="53">
        <f>SUM(E42:E44)</f>
        <v>25678900</v>
      </c>
      <c r="F40" s="53">
        <f>SUM(F42:F44)</f>
        <v>25678900</v>
      </c>
      <c r="G40" s="66">
        <f t="shared" si="11"/>
        <v>100</v>
      </c>
      <c r="H40" s="65">
        <f>SUM(H42:H44)</f>
        <v>0</v>
      </c>
      <c r="I40" s="53">
        <f>SUM(I42:I44)</f>
        <v>0</v>
      </c>
      <c r="J40" s="53">
        <f>SUM(J42:J44)</f>
        <v>0</v>
      </c>
      <c r="K40" s="76" t="str">
        <f t="shared" si="12"/>
        <v>-</v>
      </c>
      <c r="L40" s="65">
        <f>+L41+L44</f>
        <v>1718072</v>
      </c>
      <c r="M40" s="53">
        <f>+M41+M44</f>
        <v>2017019</v>
      </c>
      <c r="N40" s="53">
        <f>+N41+N44</f>
        <v>2017019</v>
      </c>
      <c r="O40" s="66">
        <f t="shared" si="14"/>
        <v>100</v>
      </c>
    </row>
    <row r="41" spans="1:15" s="46" customFormat="1" ht="12.75">
      <c r="A41" s="82">
        <v>33</v>
      </c>
      <c r="B41" s="361"/>
      <c r="C41" s="395" t="s">
        <v>84</v>
      </c>
      <c r="D41" s="62">
        <f>+D42+D43</f>
        <v>23308072</v>
      </c>
      <c r="E41" s="48">
        <f>+E42+E43</f>
        <v>25678900</v>
      </c>
      <c r="F41" s="48">
        <f>+F42+F43</f>
        <v>25678900</v>
      </c>
      <c r="G41" s="67">
        <f t="shared" si="11"/>
        <v>100</v>
      </c>
      <c r="H41" s="65">
        <f>+H42+H43</f>
        <v>0</v>
      </c>
      <c r="I41" s="48">
        <f>+I42+I43</f>
        <v>0</v>
      </c>
      <c r="J41" s="48">
        <f>+J42+J43</f>
        <v>0</v>
      </c>
      <c r="K41" s="63" t="str">
        <f t="shared" si="12"/>
        <v>-</v>
      </c>
      <c r="L41" s="62">
        <f>+L42</f>
        <v>1718072</v>
      </c>
      <c r="M41" s="48">
        <f>+M42</f>
        <v>2017019</v>
      </c>
      <c r="N41" s="48">
        <f>+N42</f>
        <v>2017019</v>
      </c>
      <c r="O41" s="67">
        <f t="shared" si="14"/>
        <v>100</v>
      </c>
    </row>
    <row r="42" spans="1:15" s="401" customFormat="1" ht="11.25">
      <c r="A42" s="399">
        <v>34</v>
      </c>
      <c r="B42" s="400"/>
      <c r="C42" s="396" t="s">
        <v>517</v>
      </c>
      <c r="D42" s="70">
        <v>1718072</v>
      </c>
      <c r="E42" s="56">
        <v>2017019</v>
      </c>
      <c r="F42" s="56">
        <v>2017019</v>
      </c>
      <c r="G42" s="71">
        <f t="shared" si="11"/>
        <v>100</v>
      </c>
      <c r="H42" s="70">
        <v>0</v>
      </c>
      <c r="I42" s="56">
        <v>0</v>
      </c>
      <c r="J42" s="56">
        <v>0</v>
      </c>
      <c r="K42" s="78" t="str">
        <f t="shared" si="12"/>
        <v>-</v>
      </c>
      <c r="L42" s="70">
        <f>+D42+H42</f>
        <v>1718072</v>
      </c>
      <c r="M42" s="56">
        <f>+E42+I42</f>
        <v>2017019</v>
      </c>
      <c r="N42" s="56">
        <f>+F42+J42</f>
        <v>2017019</v>
      </c>
      <c r="O42" s="71">
        <f t="shared" si="14"/>
        <v>100</v>
      </c>
    </row>
    <row r="43" spans="1:15" s="401" customFormat="1" ht="11.25">
      <c r="A43" s="399">
        <v>35</v>
      </c>
      <c r="B43" s="400"/>
      <c r="C43" s="396" t="s">
        <v>343</v>
      </c>
      <c r="D43" s="70">
        <v>21590000</v>
      </c>
      <c r="E43" s="56">
        <v>23661881</v>
      </c>
      <c r="F43" s="56">
        <v>23661881</v>
      </c>
      <c r="G43" s="71">
        <f t="shared" si="11"/>
        <v>100</v>
      </c>
      <c r="H43" s="402"/>
      <c r="I43" s="403"/>
      <c r="J43" s="403"/>
      <c r="K43" s="407"/>
      <c r="L43" s="402"/>
      <c r="M43" s="403"/>
      <c r="N43" s="403"/>
      <c r="O43" s="405"/>
    </row>
    <row r="44" spans="1:15" s="50" customFormat="1" ht="12.75">
      <c r="A44" s="82">
        <v>36</v>
      </c>
      <c r="B44" s="47"/>
      <c r="C44" s="406" t="s">
        <v>85</v>
      </c>
      <c r="D44" s="62">
        <v>0</v>
      </c>
      <c r="E44" s="48">
        <v>0</v>
      </c>
      <c r="F44" s="48">
        <v>0</v>
      </c>
      <c r="G44" s="67" t="str">
        <f t="shared" si="11"/>
        <v>-</v>
      </c>
      <c r="H44" s="62">
        <v>0</v>
      </c>
      <c r="I44" s="48">
        <v>0</v>
      </c>
      <c r="J44" s="48">
        <v>0</v>
      </c>
      <c r="K44" s="63" t="str">
        <f t="shared" si="12"/>
        <v>-</v>
      </c>
      <c r="L44" s="62">
        <f>+D44+H44</f>
        <v>0</v>
      </c>
      <c r="M44" s="48">
        <f>+E44+I44</f>
        <v>0</v>
      </c>
      <c r="N44" s="48">
        <f>+F44+J44</f>
        <v>0</v>
      </c>
      <c r="O44" s="63" t="str">
        <f t="shared" si="14"/>
        <v>-</v>
      </c>
    </row>
    <row r="45" spans="1:15" s="46" customFormat="1" ht="23.25" customHeight="1" thickBot="1">
      <c r="A45" s="89">
        <v>37</v>
      </c>
      <c r="B45" s="743" t="s">
        <v>305</v>
      </c>
      <c r="C45" s="744"/>
      <c r="D45" s="72">
        <f>SUM(D36,D26)+D40</f>
        <v>115785129</v>
      </c>
      <c r="E45" s="73">
        <f>SUM(E36,E26)+E40</f>
        <v>129531054</v>
      </c>
      <c r="F45" s="73">
        <f>SUM(F36,F26)+F40</f>
        <v>118829013</v>
      </c>
      <c r="G45" s="74">
        <f t="shared" si="11"/>
        <v>91.73785693120354</v>
      </c>
      <c r="H45" s="72">
        <f>SUM(H36,H26)+H40</f>
        <v>25947682</v>
      </c>
      <c r="I45" s="73">
        <f>SUM(I36,I26)+I40</f>
        <v>28051305</v>
      </c>
      <c r="J45" s="73">
        <f>SUM(J36,J26)+J40</f>
        <v>27904988</v>
      </c>
      <c r="K45" s="79">
        <f t="shared" si="12"/>
        <v>99.47839503367135</v>
      </c>
      <c r="L45" s="72">
        <f>SUM(L36,L26)+L40</f>
        <v>120142811</v>
      </c>
      <c r="M45" s="73">
        <f>SUM(M36,M26)+M40</f>
        <v>133920478</v>
      </c>
      <c r="N45" s="73">
        <f>SUM(N36,N26)+N40</f>
        <v>123072120</v>
      </c>
      <c r="O45" s="74">
        <f t="shared" si="14"/>
        <v>91.89940316670614</v>
      </c>
    </row>
    <row r="46" ht="30" customHeight="1"/>
  </sheetData>
  <sheetProtection selectLockedCells="1" selectUnlockedCells="1"/>
  <mergeCells count="27">
    <mergeCell ref="D5:G5"/>
    <mergeCell ref="H5:K5"/>
    <mergeCell ref="L5:O5"/>
    <mergeCell ref="B36:C36"/>
    <mergeCell ref="B40:C40"/>
    <mergeCell ref="B45:C45"/>
    <mergeCell ref="B25:C25"/>
    <mergeCell ref="B26:C26"/>
    <mergeCell ref="H6:I6"/>
    <mergeCell ref="J6:J7"/>
    <mergeCell ref="K6:K7"/>
    <mergeCell ref="B5:C7"/>
    <mergeCell ref="B9:C9"/>
    <mergeCell ref="B8:C8"/>
    <mergeCell ref="D6:E6"/>
    <mergeCell ref="F6:F7"/>
    <mergeCell ref="G6:G7"/>
    <mergeCell ref="A1:O1"/>
    <mergeCell ref="A2:O2"/>
    <mergeCell ref="A3:O3"/>
    <mergeCell ref="B18:C18"/>
    <mergeCell ref="B14:C14"/>
    <mergeCell ref="L6:M6"/>
    <mergeCell ref="B4:M4"/>
    <mergeCell ref="N6:N7"/>
    <mergeCell ref="O6:O7"/>
    <mergeCell ref="A5:A7"/>
  </mergeCells>
  <printOptions horizontalCentered="1"/>
  <pageMargins left="0.15748031496062992" right="0.15748031496062992" top="0.4330708661417323" bottom="0.35433070866141736" header="0.2755905511811024" footer="0.196850393700787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65"/>
  <sheetViews>
    <sheetView view="pageBreakPreview" zoomScale="130" zoomScaleSheetLayoutView="130" zoomScalePageLayoutView="0" workbookViewId="0" topLeftCell="A1">
      <pane ySplit="9" topLeftCell="BM109" activePane="bottomLeft" state="frozen"/>
      <selection pane="topLeft" activeCell="G29" sqref="G29"/>
      <selection pane="bottomLeft" activeCell="B120" sqref="B120"/>
    </sheetView>
  </sheetViews>
  <sheetFormatPr defaultColWidth="9.140625" defaultRowHeight="12.75"/>
  <cols>
    <col min="1" max="1" width="5.7109375" style="216" customWidth="1"/>
    <col min="2" max="2" width="56.57421875" style="216" customWidth="1"/>
    <col min="3" max="3" width="12.421875" style="216" bestFit="1" customWidth="1"/>
    <col min="4" max="4" width="6.00390625" style="216" customWidth="1"/>
    <col min="5" max="5" width="12.421875" style="216" bestFit="1" customWidth="1"/>
    <col min="6" max="6" width="11.421875" style="216" customWidth="1"/>
    <col min="7" max="7" width="6.28125" style="216" customWidth="1"/>
    <col min="8" max="8" width="12.140625" style="216" customWidth="1"/>
    <col min="9" max="9" width="12.421875" style="211" bestFit="1" customWidth="1"/>
    <col min="10" max="10" width="5.7109375" style="211" customWidth="1"/>
    <col min="11" max="11" width="13.421875" style="211" customWidth="1"/>
    <col min="12" max="16384" width="9.140625" style="216" customWidth="1"/>
  </cols>
  <sheetData>
    <row r="1" spans="1:15" s="8" customFormat="1" ht="14.25">
      <c r="A1" s="831" t="s">
        <v>262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209"/>
      <c r="N1" s="7"/>
      <c r="O1" s="7"/>
    </row>
    <row r="2" spans="1:15" s="8" customFormat="1" ht="12">
      <c r="A2" s="210"/>
      <c r="B2" s="210"/>
      <c r="C2" s="210"/>
      <c r="D2" s="210"/>
      <c r="E2" s="210"/>
      <c r="F2" s="210"/>
      <c r="G2" s="210"/>
      <c r="H2" s="210"/>
      <c r="I2" s="211"/>
      <c r="J2" s="211"/>
      <c r="K2" s="211"/>
      <c r="L2" s="210"/>
      <c r="M2" s="210"/>
      <c r="N2" s="7"/>
      <c r="O2" s="7"/>
    </row>
    <row r="3" spans="1:15" s="8" customFormat="1" ht="12">
      <c r="A3" s="210"/>
      <c r="B3" s="210"/>
      <c r="C3" s="210"/>
      <c r="D3" s="210"/>
      <c r="E3" s="210"/>
      <c r="F3" s="210"/>
      <c r="G3" s="210"/>
      <c r="H3" s="210"/>
      <c r="I3" s="211"/>
      <c r="J3" s="211"/>
      <c r="K3" s="211"/>
      <c r="L3" s="210"/>
      <c r="M3" s="210"/>
      <c r="N3" s="7"/>
      <c r="O3" s="7"/>
    </row>
    <row r="4" spans="1:15" s="8" customFormat="1" ht="16.5" customHeight="1">
      <c r="A4" s="835" t="s">
        <v>332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212"/>
      <c r="M4" s="212"/>
      <c r="N4" s="9"/>
      <c r="O4" s="9"/>
    </row>
    <row r="5" spans="1:15" s="8" customFormat="1" ht="16.5" customHeight="1">
      <c r="A5" s="835" t="s">
        <v>162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213"/>
      <c r="M5" s="213"/>
      <c r="N5" s="9"/>
      <c r="O5" s="9"/>
    </row>
    <row r="6" spans="1:15" s="8" customFormat="1" ht="12.75" thickBot="1">
      <c r="A6" s="213"/>
      <c r="B6" s="213"/>
      <c r="C6" s="213"/>
      <c r="D6" s="213"/>
      <c r="E6" s="213"/>
      <c r="F6" s="213"/>
      <c r="G6" s="213"/>
      <c r="H6" s="213"/>
      <c r="I6" s="211"/>
      <c r="J6" s="211"/>
      <c r="K6" s="214" t="s">
        <v>997</v>
      </c>
      <c r="L6" s="213"/>
      <c r="M6" s="213"/>
      <c r="N6" s="9"/>
      <c r="O6" s="9"/>
    </row>
    <row r="7" spans="1:15" s="41" customFormat="1" ht="12.75" customHeight="1">
      <c r="A7" s="839" t="s">
        <v>870</v>
      </c>
      <c r="B7" s="841" t="s">
        <v>300</v>
      </c>
      <c r="C7" s="843" t="s">
        <v>950</v>
      </c>
      <c r="D7" s="844"/>
      <c r="E7" s="845"/>
      <c r="F7" s="843" t="s">
        <v>951</v>
      </c>
      <c r="G7" s="844"/>
      <c r="H7" s="845"/>
      <c r="I7" s="846" t="s">
        <v>529</v>
      </c>
      <c r="J7" s="847"/>
      <c r="K7" s="848"/>
      <c r="L7" s="244"/>
      <c r="M7" s="244"/>
      <c r="N7" s="153"/>
      <c r="O7" s="153"/>
    </row>
    <row r="8" spans="1:15" s="41" customFormat="1" ht="33.75">
      <c r="A8" s="840"/>
      <c r="B8" s="842"/>
      <c r="C8" s="241" t="s">
        <v>78</v>
      </c>
      <c r="D8" s="242" t="s">
        <v>957</v>
      </c>
      <c r="E8" s="243" t="s">
        <v>79</v>
      </c>
      <c r="F8" s="241" t="s">
        <v>78</v>
      </c>
      <c r="G8" s="242" t="s">
        <v>957</v>
      </c>
      <c r="H8" s="243" t="s">
        <v>79</v>
      </c>
      <c r="I8" s="241" t="s">
        <v>78</v>
      </c>
      <c r="J8" s="242" t="s">
        <v>957</v>
      </c>
      <c r="K8" s="243" t="s">
        <v>79</v>
      </c>
      <c r="L8" s="244"/>
      <c r="M8" s="244"/>
      <c r="N8" s="153"/>
      <c r="O8" s="153"/>
    </row>
    <row r="9" spans="1:11" s="215" customFormat="1" ht="12.75" thickBot="1">
      <c r="A9" s="217" t="s">
        <v>325</v>
      </c>
      <c r="B9" s="221" t="s">
        <v>326</v>
      </c>
      <c r="C9" s="217" t="s">
        <v>327</v>
      </c>
      <c r="D9" s="218" t="s">
        <v>328</v>
      </c>
      <c r="E9" s="221" t="s">
        <v>330</v>
      </c>
      <c r="F9" s="217" t="s">
        <v>331</v>
      </c>
      <c r="G9" s="218" t="s">
        <v>333</v>
      </c>
      <c r="H9" s="221" t="s">
        <v>530</v>
      </c>
      <c r="I9" s="222" t="s">
        <v>379</v>
      </c>
      <c r="J9" s="219" t="s">
        <v>531</v>
      </c>
      <c r="K9" s="220" t="s">
        <v>532</v>
      </c>
    </row>
    <row r="10" spans="1:11" s="207" customFormat="1" ht="18" customHeight="1" thickBot="1">
      <c r="A10" s="832" t="s">
        <v>869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4"/>
    </row>
    <row r="11" spans="1:11" ht="12">
      <c r="A11" s="223" t="s">
        <v>360</v>
      </c>
      <c r="B11" s="224" t="s">
        <v>569</v>
      </c>
      <c r="C11" s="229">
        <v>0</v>
      </c>
      <c r="D11" s="230">
        <v>0</v>
      </c>
      <c r="E11" s="231">
        <v>0</v>
      </c>
      <c r="F11" s="229">
        <v>0</v>
      </c>
      <c r="G11" s="230">
        <v>0</v>
      </c>
      <c r="H11" s="231">
        <v>0</v>
      </c>
      <c r="I11" s="351">
        <f>+C11+F11</f>
        <v>0</v>
      </c>
      <c r="J11" s="230">
        <f aca="true" t="shared" si="0" ref="J11:K26">+D11+G11</f>
        <v>0</v>
      </c>
      <c r="K11" s="231">
        <f t="shared" si="0"/>
        <v>0</v>
      </c>
    </row>
    <row r="12" spans="1:11" ht="12">
      <c r="A12" s="225" t="s">
        <v>361</v>
      </c>
      <c r="B12" s="226" t="s">
        <v>570</v>
      </c>
      <c r="C12" s="232">
        <v>1125910</v>
      </c>
      <c r="D12" s="10">
        <v>0</v>
      </c>
      <c r="E12" s="233">
        <v>1711715</v>
      </c>
      <c r="F12" s="232">
        <v>0</v>
      </c>
      <c r="G12" s="10">
        <v>0</v>
      </c>
      <c r="H12" s="233">
        <v>0</v>
      </c>
      <c r="I12" s="352">
        <f aca="true" t="shared" si="1" ref="I12:K75">+C12+F12</f>
        <v>1125910</v>
      </c>
      <c r="J12" s="10">
        <f t="shared" si="0"/>
        <v>0</v>
      </c>
      <c r="K12" s="233">
        <f t="shared" si="0"/>
        <v>1711715</v>
      </c>
    </row>
    <row r="13" spans="1:11" ht="12">
      <c r="A13" s="225" t="s">
        <v>362</v>
      </c>
      <c r="B13" s="226" t="s">
        <v>571</v>
      </c>
      <c r="C13" s="232">
        <v>0</v>
      </c>
      <c r="D13" s="10">
        <v>0</v>
      </c>
      <c r="E13" s="233">
        <v>0</v>
      </c>
      <c r="F13" s="232">
        <v>0</v>
      </c>
      <c r="G13" s="10">
        <v>0</v>
      </c>
      <c r="H13" s="233">
        <v>0</v>
      </c>
      <c r="I13" s="352">
        <f t="shared" si="1"/>
        <v>0</v>
      </c>
      <c r="J13" s="10">
        <f t="shared" si="0"/>
        <v>0</v>
      </c>
      <c r="K13" s="233">
        <f t="shared" si="0"/>
        <v>0</v>
      </c>
    </row>
    <row r="14" spans="1:11" ht="12">
      <c r="A14" s="227" t="s">
        <v>363</v>
      </c>
      <c r="B14" s="228" t="s">
        <v>572</v>
      </c>
      <c r="C14" s="234">
        <v>1125910</v>
      </c>
      <c r="D14" s="11">
        <v>0</v>
      </c>
      <c r="E14" s="235">
        <v>1711715</v>
      </c>
      <c r="F14" s="234">
        <v>0</v>
      </c>
      <c r="G14" s="11">
        <v>0</v>
      </c>
      <c r="H14" s="235">
        <v>0</v>
      </c>
      <c r="I14" s="353">
        <f t="shared" si="1"/>
        <v>1125910</v>
      </c>
      <c r="J14" s="11">
        <f t="shared" si="0"/>
        <v>0</v>
      </c>
      <c r="K14" s="235">
        <f t="shared" si="0"/>
        <v>1711715</v>
      </c>
    </row>
    <row r="15" spans="1:11" ht="12">
      <c r="A15" s="225" t="s">
        <v>364</v>
      </c>
      <c r="B15" s="226" t="s">
        <v>573</v>
      </c>
      <c r="C15" s="232">
        <v>241633980</v>
      </c>
      <c r="D15" s="10">
        <v>0</v>
      </c>
      <c r="E15" s="233">
        <v>241080928</v>
      </c>
      <c r="F15" s="232">
        <v>0</v>
      </c>
      <c r="G15" s="10">
        <v>0</v>
      </c>
      <c r="H15" s="233">
        <v>0</v>
      </c>
      <c r="I15" s="352">
        <f t="shared" si="1"/>
        <v>241633980</v>
      </c>
      <c r="J15" s="10">
        <f t="shared" si="0"/>
        <v>0</v>
      </c>
      <c r="K15" s="233">
        <f t="shared" si="0"/>
        <v>241080928</v>
      </c>
    </row>
    <row r="16" spans="1:11" ht="12">
      <c r="A16" s="225" t="s">
        <v>365</v>
      </c>
      <c r="B16" s="226" t="s">
        <v>574</v>
      </c>
      <c r="C16" s="232">
        <v>8322964</v>
      </c>
      <c r="D16" s="10">
        <v>0</v>
      </c>
      <c r="E16" s="233">
        <v>5548334</v>
      </c>
      <c r="F16" s="232">
        <v>137820</v>
      </c>
      <c r="G16" s="10">
        <v>0</v>
      </c>
      <c r="H16" s="233">
        <v>40009</v>
      </c>
      <c r="I16" s="352">
        <f t="shared" si="1"/>
        <v>8460784</v>
      </c>
      <c r="J16" s="10">
        <f t="shared" si="0"/>
        <v>0</v>
      </c>
      <c r="K16" s="233">
        <f t="shared" si="0"/>
        <v>5588343</v>
      </c>
    </row>
    <row r="17" spans="1:11" ht="12">
      <c r="A17" s="225" t="s">
        <v>366</v>
      </c>
      <c r="B17" s="226" t="s">
        <v>575</v>
      </c>
      <c r="C17" s="232">
        <v>0</v>
      </c>
      <c r="D17" s="10">
        <v>0</v>
      </c>
      <c r="E17" s="233">
        <v>0</v>
      </c>
      <c r="F17" s="232">
        <v>0</v>
      </c>
      <c r="G17" s="10">
        <v>0</v>
      </c>
      <c r="H17" s="233">
        <v>0</v>
      </c>
      <c r="I17" s="352">
        <f t="shared" si="1"/>
        <v>0</v>
      </c>
      <c r="J17" s="10">
        <f t="shared" si="0"/>
        <v>0</v>
      </c>
      <c r="K17" s="233">
        <f t="shared" si="0"/>
        <v>0</v>
      </c>
    </row>
    <row r="18" spans="1:11" ht="12">
      <c r="A18" s="225" t="s">
        <v>367</v>
      </c>
      <c r="B18" s="226" t="s">
        <v>576</v>
      </c>
      <c r="C18" s="232">
        <v>97428398</v>
      </c>
      <c r="D18" s="10">
        <v>0</v>
      </c>
      <c r="E18" s="233">
        <v>132633720</v>
      </c>
      <c r="F18" s="232">
        <v>0</v>
      </c>
      <c r="G18" s="10">
        <v>0</v>
      </c>
      <c r="H18" s="233">
        <v>63382</v>
      </c>
      <c r="I18" s="352">
        <f t="shared" si="1"/>
        <v>97428398</v>
      </c>
      <c r="J18" s="10">
        <f t="shared" si="0"/>
        <v>0</v>
      </c>
      <c r="K18" s="233">
        <f t="shared" si="0"/>
        <v>132697102</v>
      </c>
    </row>
    <row r="19" spans="1:11" ht="12">
      <c r="A19" s="225" t="s">
        <v>368</v>
      </c>
      <c r="B19" s="226" t="s">
        <v>577</v>
      </c>
      <c r="C19" s="232">
        <v>0</v>
      </c>
      <c r="D19" s="10">
        <v>0</v>
      </c>
      <c r="E19" s="233">
        <v>0</v>
      </c>
      <c r="F19" s="232">
        <v>0</v>
      </c>
      <c r="G19" s="10">
        <v>0</v>
      </c>
      <c r="H19" s="233">
        <v>0</v>
      </c>
      <c r="I19" s="352">
        <f t="shared" si="1"/>
        <v>0</v>
      </c>
      <c r="J19" s="10">
        <f t="shared" si="0"/>
        <v>0</v>
      </c>
      <c r="K19" s="233">
        <f t="shared" si="0"/>
        <v>0</v>
      </c>
    </row>
    <row r="20" spans="1:11" ht="12">
      <c r="A20" s="227" t="s">
        <v>369</v>
      </c>
      <c r="B20" s="228" t="s">
        <v>578</v>
      </c>
      <c r="C20" s="234">
        <v>347385342</v>
      </c>
      <c r="D20" s="11">
        <v>0</v>
      </c>
      <c r="E20" s="235">
        <v>379262982</v>
      </c>
      <c r="F20" s="234">
        <v>137820</v>
      </c>
      <c r="G20" s="11">
        <v>0</v>
      </c>
      <c r="H20" s="235">
        <v>103391</v>
      </c>
      <c r="I20" s="353">
        <f t="shared" si="1"/>
        <v>347523162</v>
      </c>
      <c r="J20" s="11">
        <f t="shared" si="0"/>
        <v>0</v>
      </c>
      <c r="K20" s="235">
        <f t="shared" si="0"/>
        <v>379366373</v>
      </c>
    </row>
    <row r="21" spans="1:11" ht="12">
      <c r="A21" s="225" t="s">
        <v>370</v>
      </c>
      <c r="B21" s="226" t="s">
        <v>579</v>
      </c>
      <c r="C21" s="232">
        <v>1250000</v>
      </c>
      <c r="D21" s="10">
        <v>0</v>
      </c>
      <c r="E21" s="233">
        <v>1250000</v>
      </c>
      <c r="F21" s="232">
        <v>0</v>
      </c>
      <c r="G21" s="10">
        <v>0</v>
      </c>
      <c r="H21" s="233">
        <v>0</v>
      </c>
      <c r="I21" s="352">
        <f t="shared" si="1"/>
        <v>1250000</v>
      </c>
      <c r="J21" s="10">
        <f t="shared" si="0"/>
        <v>0</v>
      </c>
      <c r="K21" s="233">
        <f t="shared" si="0"/>
        <v>1250000</v>
      </c>
    </row>
    <row r="22" spans="1:11" ht="12">
      <c r="A22" s="225" t="s">
        <v>371</v>
      </c>
      <c r="B22" s="226" t="s">
        <v>580</v>
      </c>
      <c r="C22" s="232">
        <v>0</v>
      </c>
      <c r="D22" s="10">
        <v>0</v>
      </c>
      <c r="E22" s="233">
        <v>0</v>
      </c>
      <c r="F22" s="232">
        <v>0</v>
      </c>
      <c r="G22" s="10">
        <v>0</v>
      </c>
      <c r="H22" s="233">
        <v>0</v>
      </c>
      <c r="I22" s="352">
        <f t="shared" si="1"/>
        <v>0</v>
      </c>
      <c r="J22" s="10">
        <f t="shared" si="0"/>
        <v>0</v>
      </c>
      <c r="K22" s="233">
        <f t="shared" si="0"/>
        <v>0</v>
      </c>
    </row>
    <row r="23" spans="1:11" ht="12">
      <c r="A23" s="225" t="s">
        <v>372</v>
      </c>
      <c r="B23" s="226" t="s">
        <v>581</v>
      </c>
      <c r="C23" s="232">
        <v>0</v>
      </c>
      <c r="D23" s="10">
        <v>0</v>
      </c>
      <c r="E23" s="233">
        <v>0</v>
      </c>
      <c r="F23" s="232">
        <v>0</v>
      </c>
      <c r="G23" s="10">
        <v>0</v>
      </c>
      <c r="H23" s="233">
        <v>0</v>
      </c>
      <c r="I23" s="352">
        <f t="shared" si="1"/>
        <v>0</v>
      </c>
      <c r="J23" s="10">
        <f t="shared" si="0"/>
        <v>0</v>
      </c>
      <c r="K23" s="233">
        <f t="shared" si="0"/>
        <v>0</v>
      </c>
    </row>
    <row r="24" spans="1:11" ht="12">
      <c r="A24" s="225" t="s">
        <v>373</v>
      </c>
      <c r="B24" s="226" t="s">
        <v>582</v>
      </c>
      <c r="C24" s="232">
        <v>0</v>
      </c>
      <c r="D24" s="10">
        <v>0</v>
      </c>
      <c r="E24" s="233">
        <v>0</v>
      </c>
      <c r="F24" s="232">
        <v>0</v>
      </c>
      <c r="G24" s="10">
        <v>0</v>
      </c>
      <c r="H24" s="233">
        <v>0</v>
      </c>
      <c r="I24" s="352">
        <f t="shared" si="1"/>
        <v>0</v>
      </c>
      <c r="J24" s="10">
        <f t="shared" si="0"/>
        <v>0</v>
      </c>
      <c r="K24" s="233">
        <f t="shared" si="0"/>
        <v>0</v>
      </c>
    </row>
    <row r="25" spans="1:11" ht="12">
      <c r="A25" s="225" t="s">
        <v>374</v>
      </c>
      <c r="B25" s="226" t="s">
        <v>583</v>
      </c>
      <c r="C25" s="232">
        <v>0</v>
      </c>
      <c r="D25" s="10">
        <v>0</v>
      </c>
      <c r="E25" s="233">
        <v>0</v>
      </c>
      <c r="F25" s="232">
        <v>0</v>
      </c>
      <c r="G25" s="10">
        <v>0</v>
      </c>
      <c r="H25" s="233">
        <v>0</v>
      </c>
      <c r="I25" s="352">
        <f t="shared" si="1"/>
        <v>0</v>
      </c>
      <c r="J25" s="10">
        <f t="shared" si="0"/>
        <v>0</v>
      </c>
      <c r="K25" s="233">
        <f t="shared" si="0"/>
        <v>0</v>
      </c>
    </row>
    <row r="26" spans="1:11" ht="12">
      <c r="A26" s="225" t="s">
        <v>375</v>
      </c>
      <c r="B26" s="226" t="s">
        <v>584</v>
      </c>
      <c r="C26" s="232">
        <v>1250000</v>
      </c>
      <c r="D26" s="10">
        <v>0</v>
      </c>
      <c r="E26" s="233">
        <v>1250000</v>
      </c>
      <c r="F26" s="232">
        <v>0</v>
      </c>
      <c r="G26" s="10">
        <v>0</v>
      </c>
      <c r="H26" s="233">
        <v>0</v>
      </c>
      <c r="I26" s="352">
        <f t="shared" si="1"/>
        <v>1250000</v>
      </c>
      <c r="J26" s="10">
        <f t="shared" si="0"/>
        <v>0</v>
      </c>
      <c r="K26" s="233">
        <f t="shared" si="0"/>
        <v>1250000</v>
      </c>
    </row>
    <row r="27" spans="1:11" ht="24">
      <c r="A27" s="225" t="s">
        <v>376</v>
      </c>
      <c r="B27" s="226" t="s">
        <v>585</v>
      </c>
      <c r="C27" s="232">
        <v>0</v>
      </c>
      <c r="D27" s="10">
        <v>0</v>
      </c>
      <c r="E27" s="233">
        <v>0</v>
      </c>
      <c r="F27" s="232">
        <v>0</v>
      </c>
      <c r="G27" s="10">
        <v>0</v>
      </c>
      <c r="H27" s="233">
        <v>0</v>
      </c>
      <c r="I27" s="352">
        <f t="shared" si="1"/>
        <v>0</v>
      </c>
      <c r="J27" s="10">
        <f t="shared" si="1"/>
        <v>0</v>
      </c>
      <c r="K27" s="233">
        <f t="shared" si="1"/>
        <v>0</v>
      </c>
    </row>
    <row r="28" spans="1:11" ht="12">
      <c r="A28" s="225" t="s">
        <v>377</v>
      </c>
      <c r="B28" s="226" t="s">
        <v>586</v>
      </c>
      <c r="C28" s="232">
        <v>0</v>
      </c>
      <c r="D28" s="10">
        <v>0</v>
      </c>
      <c r="E28" s="233">
        <v>0</v>
      </c>
      <c r="F28" s="232">
        <v>0</v>
      </c>
      <c r="G28" s="10">
        <v>0</v>
      </c>
      <c r="H28" s="233">
        <v>0</v>
      </c>
      <c r="I28" s="352">
        <f t="shared" si="1"/>
        <v>0</v>
      </c>
      <c r="J28" s="10">
        <f t="shared" si="1"/>
        <v>0</v>
      </c>
      <c r="K28" s="233">
        <f t="shared" si="1"/>
        <v>0</v>
      </c>
    </row>
    <row r="29" spans="1:11" ht="12">
      <c r="A29" s="225" t="s">
        <v>378</v>
      </c>
      <c r="B29" s="226" t="s">
        <v>587</v>
      </c>
      <c r="C29" s="232">
        <v>0</v>
      </c>
      <c r="D29" s="10">
        <v>0</v>
      </c>
      <c r="E29" s="233">
        <v>0</v>
      </c>
      <c r="F29" s="232">
        <v>0</v>
      </c>
      <c r="G29" s="10">
        <v>0</v>
      </c>
      <c r="H29" s="233">
        <v>0</v>
      </c>
      <c r="I29" s="352">
        <f t="shared" si="1"/>
        <v>0</v>
      </c>
      <c r="J29" s="10">
        <f t="shared" si="1"/>
        <v>0</v>
      </c>
      <c r="K29" s="233">
        <f t="shared" si="1"/>
        <v>0</v>
      </c>
    </row>
    <row r="30" spans="1:11" ht="12">
      <c r="A30" s="225" t="s">
        <v>515</v>
      </c>
      <c r="B30" s="226" t="s">
        <v>588</v>
      </c>
      <c r="C30" s="232">
        <v>0</v>
      </c>
      <c r="D30" s="10">
        <v>0</v>
      </c>
      <c r="E30" s="233">
        <v>0</v>
      </c>
      <c r="F30" s="232">
        <v>0</v>
      </c>
      <c r="G30" s="10">
        <v>0</v>
      </c>
      <c r="H30" s="233">
        <v>0</v>
      </c>
      <c r="I30" s="352">
        <f t="shared" si="1"/>
        <v>0</v>
      </c>
      <c r="J30" s="10">
        <f t="shared" si="1"/>
        <v>0</v>
      </c>
      <c r="K30" s="233">
        <f t="shared" si="1"/>
        <v>0</v>
      </c>
    </row>
    <row r="31" spans="1:11" ht="12">
      <c r="A31" s="227" t="s">
        <v>514</v>
      </c>
      <c r="B31" s="228" t="s">
        <v>589</v>
      </c>
      <c r="C31" s="234">
        <v>1250000</v>
      </c>
      <c r="D31" s="11">
        <v>0</v>
      </c>
      <c r="E31" s="235">
        <v>1250000</v>
      </c>
      <c r="F31" s="234">
        <v>0</v>
      </c>
      <c r="G31" s="11">
        <v>0</v>
      </c>
      <c r="H31" s="235">
        <v>0</v>
      </c>
      <c r="I31" s="353">
        <f t="shared" si="1"/>
        <v>1250000</v>
      </c>
      <c r="J31" s="11">
        <f t="shared" si="1"/>
        <v>0</v>
      </c>
      <c r="K31" s="235">
        <f t="shared" si="1"/>
        <v>1250000</v>
      </c>
    </row>
    <row r="32" spans="1:11" ht="24">
      <c r="A32" s="225" t="s">
        <v>513</v>
      </c>
      <c r="B32" s="226" t="s">
        <v>590</v>
      </c>
      <c r="C32" s="232">
        <v>43895955</v>
      </c>
      <c r="D32" s="10">
        <v>0</v>
      </c>
      <c r="E32" s="233">
        <v>44201919</v>
      </c>
      <c r="F32" s="232">
        <v>0</v>
      </c>
      <c r="G32" s="10">
        <v>0</v>
      </c>
      <c r="H32" s="233">
        <v>0</v>
      </c>
      <c r="I32" s="352">
        <f t="shared" si="1"/>
        <v>43895955</v>
      </c>
      <c r="J32" s="10">
        <f t="shared" si="1"/>
        <v>0</v>
      </c>
      <c r="K32" s="233">
        <f t="shared" si="1"/>
        <v>44201919</v>
      </c>
    </row>
    <row r="33" spans="1:11" ht="12">
      <c r="A33" s="225" t="s">
        <v>512</v>
      </c>
      <c r="B33" s="226" t="s">
        <v>591</v>
      </c>
      <c r="C33" s="232">
        <v>0</v>
      </c>
      <c r="D33" s="10">
        <v>0</v>
      </c>
      <c r="E33" s="233">
        <v>0</v>
      </c>
      <c r="F33" s="232">
        <v>0</v>
      </c>
      <c r="G33" s="10">
        <v>0</v>
      </c>
      <c r="H33" s="233">
        <v>0</v>
      </c>
      <c r="I33" s="352">
        <f t="shared" si="1"/>
        <v>0</v>
      </c>
      <c r="J33" s="10">
        <f t="shared" si="1"/>
        <v>0</v>
      </c>
      <c r="K33" s="233">
        <f t="shared" si="1"/>
        <v>0</v>
      </c>
    </row>
    <row r="34" spans="1:11" ht="12">
      <c r="A34" s="225" t="s">
        <v>511</v>
      </c>
      <c r="B34" s="226" t="s">
        <v>592</v>
      </c>
      <c r="C34" s="232">
        <v>43895955</v>
      </c>
      <c r="D34" s="10">
        <v>0</v>
      </c>
      <c r="E34" s="233">
        <v>44201919</v>
      </c>
      <c r="F34" s="232">
        <v>0</v>
      </c>
      <c r="G34" s="10">
        <v>0</v>
      </c>
      <c r="H34" s="233">
        <v>0</v>
      </c>
      <c r="I34" s="352">
        <f t="shared" si="1"/>
        <v>43895955</v>
      </c>
      <c r="J34" s="10">
        <f t="shared" si="1"/>
        <v>0</v>
      </c>
      <c r="K34" s="233">
        <f t="shared" si="1"/>
        <v>44201919</v>
      </c>
    </row>
    <row r="35" spans="1:11" ht="24">
      <c r="A35" s="225" t="s">
        <v>510</v>
      </c>
      <c r="B35" s="226" t="s">
        <v>593</v>
      </c>
      <c r="C35" s="232">
        <v>0</v>
      </c>
      <c r="D35" s="10">
        <v>0</v>
      </c>
      <c r="E35" s="233">
        <v>0</v>
      </c>
      <c r="F35" s="232">
        <v>0</v>
      </c>
      <c r="G35" s="10">
        <v>0</v>
      </c>
      <c r="H35" s="233">
        <v>0</v>
      </c>
      <c r="I35" s="352">
        <f t="shared" si="1"/>
        <v>0</v>
      </c>
      <c r="J35" s="10">
        <f t="shared" si="1"/>
        <v>0</v>
      </c>
      <c r="K35" s="233">
        <f t="shared" si="1"/>
        <v>0</v>
      </c>
    </row>
    <row r="36" spans="1:11" ht="24">
      <c r="A36" s="225" t="s">
        <v>509</v>
      </c>
      <c r="B36" s="226" t="s">
        <v>594</v>
      </c>
      <c r="C36" s="232">
        <v>0</v>
      </c>
      <c r="D36" s="10">
        <v>0</v>
      </c>
      <c r="E36" s="233">
        <v>0</v>
      </c>
      <c r="F36" s="232">
        <v>0</v>
      </c>
      <c r="G36" s="10">
        <v>0</v>
      </c>
      <c r="H36" s="233">
        <v>0</v>
      </c>
      <c r="I36" s="352">
        <f t="shared" si="1"/>
        <v>0</v>
      </c>
      <c r="J36" s="10">
        <f t="shared" si="1"/>
        <v>0</v>
      </c>
      <c r="K36" s="233">
        <f t="shared" si="1"/>
        <v>0</v>
      </c>
    </row>
    <row r="37" spans="1:11" ht="24">
      <c r="A37" s="227" t="s">
        <v>508</v>
      </c>
      <c r="B37" s="228" t="s">
        <v>595</v>
      </c>
      <c r="C37" s="234">
        <v>43895955</v>
      </c>
      <c r="D37" s="11">
        <v>0</v>
      </c>
      <c r="E37" s="235">
        <v>44201919</v>
      </c>
      <c r="F37" s="234">
        <v>0</v>
      </c>
      <c r="G37" s="11">
        <v>0</v>
      </c>
      <c r="H37" s="235">
        <v>0</v>
      </c>
      <c r="I37" s="353">
        <f t="shared" si="1"/>
        <v>43895955</v>
      </c>
      <c r="J37" s="11">
        <f t="shared" si="1"/>
        <v>0</v>
      </c>
      <c r="K37" s="235">
        <f t="shared" si="1"/>
        <v>44201919</v>
      </c>
    </row>
    <row r="38" spans="1:11" ht="24">
      <c r="A38" s="227" t="s">
        <v>507</v>
      </c>
      <c r="B38" s="228" t="s">
        <v>596</v>
      </c>
      <c r="C38" s="234">
        <v>393657207</v>
      </c>
      <c r="D38" s="11">
        <v>0</v>
      </c>
      <c r="E38" s="235">
        <v>426426616</v>
      </c>
      <c r="F38" s="234">
        <v>137820</v>
      </c>
      <c r="G38" s="11">
        <v>0</v>
      </c>
      <c r="H38" s="235">
        <v>103391</v>
      </c>
      <c r="I38" s="353">
        <f t="shared" si="1"/>
        <v>393795027</v>
      </c>
      <c r="J38" s="11">
        <f t="shared" si="1"/>
        <v>0</v>
      </c>
      <c r="K38" s="235">
        <f t="shared" si="1"/>
        <v>426530007</v>
      </c>
    </row>
    <row r="39" spans="1:11" ht="12">
      <c r="A39" s="225" t="s">
        <v>506</v>
      </c>
      <c r="B39" s="226" t="s">
        <v>597</v>
      </c>
      <c r="C39" s="232">
        <v>0</v>
      </c>
      <c r="D39" s="10">
        <v>0</v>
      </c>
      <c r="E39" s="233">
        <v>0</v>
      </c>
      <c r="F39" s="232">
        <v>37685</v>
      </c>
      <c r="G39" s="10">
        <v>0</v>
      </c>
      <c r="H39" s="233">
        <v>19114</v>
      </c>
      <c r="I39" s="352">
        <f t="shared" si="1"/>
        <v>37685</v>
      </c>
      <c r="J39" s="10">
        <f t="shared" si="1"/>
        <v>0</v>
      </c>
      <c r="K39" s="233">
        <f t="shared" si="1"/>
        <v>19114</v>
      </c>
    </row>
    <row r="40" spans="1:11" ht="12">
      <c r="A40" s="225" t="s">
        <v>505</v>
      </c>
      <c r="B40" s="226" t="s">
        <v>598</v>
      </c>
      <c r="C40" s="232">
        <v>0</v>
      </c>
      <c r="D40" s="10">
        <v>0</v>
      </c>
      <c r="E40" s="233">
        <v>0</v>
      </c>
      <c r="F40" s="232">
        <v>0</v>
      </c>
      <c r="G40" s="10">
        <v>0</v>
      </c>
      <c r="H40" s="233">
        <v>0</v>
      </c>
      <c r="I40" s="352">
        <f t="shared" si="1"/>
        <v>0</v>
      </c>
      <c r="J40" s="10">
        <f t="shared" si="1"/>
        <v>0</v>
      </c>
      <c r="K40" s="233">
        <f t="shared" si="1"/>
        <v>0</v>
      </c>
    </row>
    <row r="41" spans="1:11" ht="12">
      <c r="A41" s="225" t="s">
        <v>504</v>
      </c>
      <c r="B41" s="226" t="s">
        <v>599</v>
      </c>
      <c r="C41" s="232">
        <v>0</v>
      </c>
      <c r="D41" s="10">
        <v>0</v>
      </c>
      <c r="E41" s="233">
        <v>0</v>
      </c>
      <c r="F41" s="232">
        <v>0</v>
      </c>
      <c r="G41" s="10">
        <v>0</v>
      </c>
      <c r="H41" s="233">
        <v>0</v>
      </c>
      <c r="I41" s="352">
        <f t="shared" si="1"/>
        <v>0</v>
      </c>
      <c r="J41" s="10">
        <f t="shared" si="1"/>
        <v>0</v>
      </c>
      <c r="K41" s="233">
        <f t="shared" si="1"/>
        <v>0</v>
      </c>
    </row>
    <row r="42" spans="1:11" ht="12">
      <c r="A42" s="225" t="s">
        <v>503</v>
      </c>
      <c r="B42" s="226" t="s">
        <v>600</v>
      </c>
      <c r="C42" s="232">
        <v>0</v>
      </c>
      <c r="D42" s="10">
        <v>0</v>
      </c>
      <c r="E42" s="233">
        <v>0</v>
      </c>
      <c r="F42" s="232">
        <v>0</v>
      </c>
      <c r="G42" s="10">
        <v>0</v>
      </c>
      <c r="H42" s="233">
        <v>0</v>
      </c>
      <c r="I42" s="352">
        <f t="shared" si="1"/>
        <v>0</v>
      </c>
      <c r="J42" s="10">
        <f t="shared" si="1"/>
        <v>0</v>
      </c>
      <c r="K42" s="233">
        <f t="shared" si="1"/>
        <v>0</v>
      </c>
    </row>
    <row r="43" spans="1:11" ht="12">
      <c r="A43" s="225" t="s">
        <v>502</v>
      </c>
      <c r="B43" s="226" t="s">
        <v>601</v>
      </c>
      <c r="C43" s="232">
        <v>0</v>
      </c>
      <c r="D43" s="10">
        <v>0</v>
      </c>
      <c r="E43" s="233">
        <v>0</v>
      </c>
      <c r="F43" s="232">
        <v>0</v>
      </c>
      <c r="G43" s="10">
        <v>0</v>
      </c>
      <c r="H43" s="233">
        <v>0</v>
      </c>
      <c r="I43" s="352">
        <f t="shared" si="1"/>
        <v>0</v>
      </c>
      <c r="J43" s="10">
        <f t="shared" si="1"/>
        <v>0</v>
      </c>
      <c r="K43" s="233">
        <f t="shared" si="1"/>
        <v>0</v>
      </c>
    </row>
    <row r="44" spans="1:11" ht="12">
      <c r="A44" s="227" t="s">
        <v>501</v>
      </c>
      <c r="B44" s="228" t="s">
        <v>602</v>
      </c>
      <c r="C44" s="234">
        <v>0</v>
      </c>
      <c r="D44" s="11">
        <v>0</v>
      </c>
      <c r="E44" s="235">
        <v>0</v>
      </c>
      <c r="F44" s="234">
        <v>37685</v>
      </c>
      <c r="G44" s="11">
        <v>0</v>
      </c>
      <c r="H44" s="235">
        <v>19114</v>
      </c>
      <c r="I44" s="353">
        <f t="shared" si="1"/>
        <v>37685</v>
      </c>
      <c r="J44" s="11">
        <f t="shared" si="1"/>
        <v>0</v>
      </c>
      <c r="K44" s="235">
        <f t="shared" si="1"/>
        <v>19114</v>
      </c>
    </row>
    <row r="45" spans="1:11" ht="12">
      <c r="A45" s="225" t="s">
        <v>500</v>
      </c>
      <c r="B45" s="226" t="s">
        <v>603</v>
      </c>
      <c r="C45" s="232">
        <v>0</v>
      </c>
      <c r="D45" s="10">
        <v>0</v>
      </c>
      <c r="E45" s="233">
        <v>0</v>
      </c>
      <c r="F45" s="232">
        <v>0</v>
      </c>
      <c r="G45" s="10">
        <v>0</v>
      </c>
      <c r="H45" s="233">
        <v>0</v>
      </c>
      <c r="I45" s="352">
        <f t="shared" si="1"/>
        <v>0</v>
      </c>
      <c r="J45" s="10">
        <f t="shared" si="1"/>
        <v>0</v>
      </c>
      <c r="K45" s="233">
        <f t="shared" si="1"/>
        <v>0</v>
      </c>
    </row>
    <row r="46" spans="1:11" ht="24">
      <c r="A46" s="225" t="s">
        <v>499</v>
      </c>
      <c r="B46" s="226" t="s">
        <v>604</v>
      </c>
      <c r="C46" s="232">
        <v>0</v>
      </c>
      <c r="D46" s="10">
        <v>0</v>
      </c>
      <c r="E46" s="233">
        <v>0</v>
      </c>
      <c r="F46" s="232">
        <v>0</v>
      </c>
      <c r="G46" s="10">
        <v>0</v>
      </c>
      <c r="H46" s="233">
        <v>0</v>
      </c>
      <c r="I46" s="352">
        <f t="shared" si="1"/>
        <v>0</v>
      </c>
      <c r="J46" s="10">
        <f t="shared" si="1"/>
        <v>0</v>
      </c>
      <c r="K46" s="233">
        <f t="shared" si="1"/>
        <v>0</v>
      </c>
    </row>
    <row r="47" spans="1:11" ht="12">
      <c r="A47" s="225" t="s">
        <v>498</v>
      </c>
      <c r="B47" s="226" t="s">
        <v>605</v>
      </c>
      <c r="C47" s="232">
        <v>0</v>
      </c>
      <c r="D47" s="10">
        <v>0</v>
      </c>
      <c r="E47" s="233">
        <v>0</v>
      </c>
      <c r="F47" s="232">
        <v>0</v>
      </c>
      <c r="G47" s="10">
        <v>0</v>
      </c>
      <c r="H47" s="233">
        <v>0</v>
      </c>
      <c r="I47" s="352">
        <f t="shared" si="1"/>
        <v>0</v>
      </c>
      <c r="J47" s="10">
        <f t="shared" si="1"/>
        <v>0</v>
      </c>
      <c r="K47" s="233">
        <f t="shared" si="1"/>
        <v>0</v>
      </c>
    </row>
    <row r="48" spans="1:11" ht="12">
      <c r="A48" s="225" t="s">
        <v>497</v>
      </c>
      <c r="B48" s="226" t="s">
        <v>606</v>
      </c>
      <c r="C48" s="232">
        <v>0</v>
      </c>
      <c r="D48" s="10">
        <v>0</v>
      </c>
      <c r="E48" s="233">
        <v>0</v>
      </c>
      <c r="F48" s="232">
        <v>0</v>
      </c>
      <c r="G48" s="10">
        <v>0</v>
      </c>
      <c r="H48" s="233">
        <v>0</v>
      </c>
      <c r="I48" s="352">
        <f t="shared" si="1"/>
        <v>0</v>
      </c>
      <c r="J48" s="10">
        <f t="shared" si="1"/>
        <v>0</v>
      </c>
      <c r="K48" s="233">
        <f t="shared" si="1"/>
        <v>0</v>
      </c>
    </row>
    <row r="49" spans="1:11" ht="12">
      <c r="A49" s="225" t="s">
        <v>496</v>
      </c>
      <c r="B49" s="226" t="s">
        <v>607</v>
      </c>
      <c r="C49" s="232">
        <v>0</v>
      </c>
      <c r="D49" s="10">
        <v>0</v>
      </c>
      <c r="E49" s="233">
        <v>0</v>
      </c>
      <c r="F49" s="232">
        <v>0</v>
      </c>
      <c r="G49" s="10">
        <v>0</v>
      </c>
      <c r="H49" s="233">
        <v>0</v>
      </c>
      <c r="I49" s="352">
        <f t="shared" si="1"/>
        <v>0</v>
      </c>
      <c r="J49" s="10">
        <f t="shared" si="1"/>
        <v>0</v>
      </c>
      <c r="K49" s="233">
        <f t="shared" si="1"/>
        <v>0</v>
      </c>
    </row>
    <row r="50" spans="1:11" ht="12">
      <c r="A50" s="225" t="s">
        <v>495</v>
      </c>
      <c r="B50" s="226" t="s">
        <v>608</v>
      </c>
      <c r="C50" s="232">
        <v>0</v>
      </c>
      <c r="D50" s="10">
        <v>0</v>
      </c>
      <c r="E50" s="233">
        <v>0</v>
      </c>
      <c r="F50" s="232">
        <v>0</v>
      </c>
      <c r="G50" s="10">
        <v>0</v>
      </c>
      <c r="H50" s="233">
        <v>0</v>
      </c>
      <c r="I50" s="352">
        <f t="shared" si="1"/>
        <v>0</v>
      </c>
      <c r="J50" s="10">
        <f t="shared" si="1"/>
        <v>0</v>
      </c>
      <c r="K50" s="233">
        <f t="shared" si="1"/>
        <v>0</v>
      </c>
    </row>
    <row r="51" spans="1:11" ht="12">
      <c r="A51" s="225" t="s">
        <v>494</v>
      </c>
      <c r="B51" s="226" t="s">
        <v>609</v>
      </c>
      <c r="C51" s="232">
        <v>0</v>
      </c>
      <c r="D51" s="10">
        <v>0</v>
      </c>
      <c r="E51" s="233">
        <v>0</v>
      </c>
      <c r="F51" s="232">
        <v>0</v>
      </c>
      <c r="G51" s="10">
        <v>0</v>
      </c>
      <c r="H51" s="233">
        <v>0</v>
      </c>
      <c r="I51" s="352">
        <f t="shared" si="1"/>
        <v>0</v>
      </c>
      <c r="J51" s="10">
        <f t="shared" si="1"/>
        <v>0</v>
      </c>
      <c r="K51" s="233">
        <f t="shared" si="1"/>
        <v>0</v>
      </c>
    </row>
    <row r="52" spans="1:11" ht="12">
      <c r="A52" s="227" t="s">
        <v>493</v>
      </c>
      <c r="B52" s="228" t="s">
        <v>610</v>
      </c>
      <c r="C52" s="234">
        <v>0</v>
      </c>
      <c r="D52" s="11">
        <v>0</v>
      </c>
      <c r="E52" s="235">
        <v>0</v>
      </c>
      <c r="F52" s="234">
        <v>0</v>
      </c>
      <c r="G52" s="11">
        <v>0</v>
      </c>
      <c r="H52" s="235">
        <v>0</v>
      </c>
      <c r="I52" s="353">
        <f t="shared" si="1"/>
        <v>0</v>
      </c>
      <c r="J52" s="11">
        <f t="shared" si="1"/>
        <v>0</v>
      </c>
      <c r="K52" s="235">
        <f t="shared" si="1"/>
        <v>0</v>
      </c>
    </row>
    <row r="53" spans="1:11" ht="12">
      <c r="A53" s="227" t="s">
        <v>492</v>
      </c>
      <c r="B53" s="228" t="s">
        <v>611</v>
      </c>
      <c r="C53" s="234">
        <v>0</v>
      </c>
      <c r="D53" s="11">
        <v>0</v>
      </c>
      <c r="E53" s="235">
        <v>0</v>
      </c>
      <c r="F53" s="234">
        <v>37685</v>
      </c>
      <c r="G53" s="11">
        <v>0</v>
      </c>
      <c r="H53" s="235">
        <v>19114</v>
      </c>
      <c r="I53" s="353">
        <f t="shared" si="1"/>
        <v>37685</v>
      </c>
      <c r="J53" s="11">
        <f t="shared" si="1"/>
        <v>0</v>
      </c>
      <c r="K53" s="235">
        <f t="shared" si="1"/>
        <v>19114</v>
      </c>
    </row>
    <row r="54" spans="1:11" ht="12">
      <c r="A54" s="225" t="s">
        <v>491</v>
      </c>
      <c r="B54" s="226" t="s">
        <v>612</v>
      </c>
      <c r="C54" s="232">
        <v>0</v>
      </c>
      <c r="D54" s="10">
        <v>0</v>
      </c>
      <c r="E54" s="233">
        <v>0</v>
      </c>
      <c r="F54" s="232">
        <v>0</v>
      </c>
      <c r="G54" s="10">
        <v>0</v>
      </c>
      <c r="H54" s="233">
        <v>0</v>
      </c>
      <c r="I54" s="352">
        <f t="shared" si="1"/>
        <v>0</v>
      </c>
      <c r="J54" s="10">
        <f t="shared" si="1"/>
        <v>0</v>
      </c>
      <c r="K54" s="233">
        <f t="shared" si="1"/>
        <v>0</v>
      </c>
    </row>
    <row r="55" spans="1:11" ht="12">
      <c r="A55" s="225" t="s">
        <v>490</v>
      </c>
      <c r="B55" s="226" t="s">
        <v>613</v>
      </c>
      <c r="C55" s="232">
        <v>0</v>
      </c>
      <c r="D55" s="10">
        <v>0</v>
      </c>
      <c r="E55" s="233">
        <v>0</v>
      </c>
      <c r="F55" s="232">
        <v>0</v>
      </c>
      <c r="G55" s="10">
        <v>0</v>
      </c>
      <c r="H55" s="233">
        <v>0</v>
      </c>
      <c r="I55" s="352">
        <f t="shared" si="1"/>
        <v>0</v>
      </c>
      <c r="J55" s="10">
        <f t="shared" si="1"/>
        <v>0</v>
      </c>
      <c r="K55" s="233">
        <f t="shared" si="1"/>
        <v>0</v>
      </c>
    </row>
    <row r="56" spans="1:11" ht="12">
      <c r="A56" s="227" t="s">
        <v>489</v>
      </c>
      <c r="B56" s="228" t="s">
        <v>614</v>
      </c>
      <c r="C56" s="234">
        <v>0</v>
      </c>
      <c r="D56" s="11">
        <v>0</v>
      </c>
      <c r="E56" s="235">
        <v>0</v>
      </c>
      <c r="F56" s="234">
        <v>0</v>
      </c>
      <c r="G56" s="11">
        <v>0</v>
      </c>
      <c r="H56" s="235">
        <v>0</v>
      </c>
      <c r="I56" s="353">
        <f t="shared" si="1"/>
        <v>0</v>
      </c>
      <c r="J56" s="11">
        <f t="shared" si="1"/>
        <v>0</v>
      </c>
      <c r="K56" s="235">
        <f t="shared" si="1"/>
        <v>0</v>
      </c>
    </row>
    <row r="57" spans="1:11" ht="12">
      <c r="A57" s="225" t="s">
        <v>488</v>
      </c>
      <c r="B57" s="226" t="s">
        <v>615</v>
      </c>
      <c r="C57" s="232">
        <v>76000</v>
      </c>
      <c r="D57" s="10">
        <v>0</v>
      </c>
      <c r="E57" s="233">
        <v>65665</v>
      </c>
      <c r="F57" s="232">
        <v>110685</v>
      </c>
      <c r="G57" s="10">
        <v>0</v>
      </c>
      <c r="H57" s="233">
        <v>23480</v>
      </c>
      <c r="I57" s="352">
        <f t="shared" si="1"/>
        <v>186685</v>
      </c>
      <c r="J57" s="10">
        <f t="shared" si="1"/>
        <v>0</v>
      </c>
      <c r="K57" s="233">
        <f t="shared" si="1"/>
        <v>89145</v>
      </c>
    </row>
    <row r="58" spans="1:11" ht="12">
      <c r="A58" s="225" t="s">
        <v>487</v>
      </c>
      <c r="B58" s="226" t="s">
        <v>616</v>
      </c>
      <c r="C58" s="232">
        <v>0</v>
      </c>
      <c r="D58" s="10">
        <v>0</v>
      </c>
      <c r="E58" s="233">
        <v>0</v>
      </c>
      <c r="F58" s="232">
        <v>0</v>
      </c>
      <c r="G58" s="10">
        <v>0</v>
      </c>
      <c r="H58" s="233">
        <v>0</v>
      </c>
      <c r="I58" s="352">
        <f t="shared" si="1"/>
        <v>0</v>
      </c>
      <c r="J58" s="10">
        <f t="shared" si="1"/>
        <v>0</v>
      </c>
      <c r="K58" s="233">
        <f t="shared" si="1"/>
        <v>0</v>
      </c>
    </row>
    <row r="59" spans="1:11" ht="12">
      <c r="A59" s="225" t="s">
        <v>486</v>
      </c>
      <c r="B59" s="226" t="s">
        <v>617</v>
      </c>
      <c r="C59" s="232">
        <v>0</v>
      </c>
      <c r="D59" s="10">
        <v>0</v>
      </c>
      <c r="E59" s="233">
        <v>0</v>
      </c>
      <c r="F59" s="232">
        <v>0</v>
      </c>
      <c r="G59" s="10">
        <v>0</v>
      </c>
      <c r="H59" s="233">
        <v>0</v>
      </c>
      <c r="I59" s="352">
        <f t="shared" si="1"/>
        <v>0</v>
      </c>
      <c r="J59" s="10">
        <f t="shared" si="1"/>
        <v>0</v>
      </c>
      <c r="K59" s="233">
        <f t="shared" si="1"/>
        <v>0</v>
      </c>
    </row>
    <row r="60" spans="1:11" ht="12">
      <c r="A60" s="227" t="s">
        <v>485</v>
      </c>
      <c r="B60" s="228" t="s">
        <v>618</v>
      </c>
      <c r="C60" s="234">
        <v>76000</v>
      </c>
      <c r="D60" s="11">
        <v>0</v>
      </c>
      <c r="E60" s="235">
        <v>65665</v>
      </c>
      <c r="F60" s="234">
        <v>110685</v>
      </c>
      <c r="G60" s="11">
        <v>0</v>
      </c>
      <c r="H60" s="235">
        <v>23480</v>
      </c>
      <c r="I60" s="353">
        <f t="shared" si="1"/>
        <v>186685</v>
      </c>
      <c r="J60" s="11">
        <f t="shared" si="1"/>
        <v>0</v>
      </c>
      <c r="K60" s="235">
        <f t="shared" si="1"/>
        <v>89145</v>
      </c>
    </row>
    <row r="61" spans="1:11" ht="12">
      <c r="A61" s="225" t="s">
        <v>484</v>
      </c>
      <c r="B61" s="226" t="s">
        <v>619</v>
      </c>
      <c r="C61" s="232">
        <v>54232147</v>
      </c>
      <c r="D61" s="10">
        <v>0</v>
      </c>
      <c r="E61" s="233">
        <v>17840717</v>
      </c>
      <c r="F61" s="232">
        <v>3261</v>
      </c>
      <c r="G61" s="10">
        <v>0</v>
      </c>
      <c r="H61" s="233">
        <v>122743</v>
      </c>
      <c r="I61" s="352">
        <f t="shared" si="1"/>
        <v>54235408</v>
      </c>
      <c r="J61" s="10">
        <f t="shared" si="1"/>
        <v>0</v>
      </c>
      <c r="K61" s="233">
        <f t="shared" si="1"/>
        <v>17963460</v>
      </c>
    </row>
    <row r="62" spans="1:11" ht="12">
      <c r="A62" s="225" t="s">
        <v>483</v>
      </c>
      <c r="B62" s="226" t="s">
        <v>620</v>
      </c>
      <c r="C62" s="232">
        <v>0</v>
      </c>
      <c r="D62" s="10">
        <v>0</v>
      </c>
      <c r="E62" s="233">
        <v>0</v>
      </c>
      <c r="F62" s="232">
        <v>0</v>
      </c>
      <c r="G62" s="10">
        <v>0</v>
      </c>
      <c r="H62" s="233">
        <v>0</v>
      </c>
      <c r="I62" s="352">
        <f t="shared" si="1"/>
        <v>0</v>
      </c>
      <c r="J62" s="10">
        <f t="shared" si="1"/>
        <v>0</v>
      </c>
      <c r="K62" s="233">
        <f t="shared" si="1"/>
        <v>0</v>
      </c>
    </row>
    <row r="63" spans="1:11" ht="12">
      <c r="A63" s="227" t="s">
        <v>482</v>
      </c>
      <c r="B63" s="228" t="s">
        <v>621</v>
      </c>
      <c r="C63" s="234">
        <v>54232147</v>
      </c>
      <c r="D63" s="11">
        <v>0</v>
      </c>
      <c r="E63" s="235">
        <v>17840717</v>
      </c>
      <c r="F63" s="234">
        <v>3261</v>
      </c>
      <c r="G63" s="11">
        <v>0</v>
      </c>
      <c r="H63" s="235">
        <v>122743</v>
      </c>
      <c r="I63" s="353">
        <f t="shared" si="1"/>
        <v>54235408</v>
      </c>
      <c r="J63" s="11">
        <f t="shared" si="1"/>
        <v>0</v>
      </c>
      <c r="K63" s="235">
        <f t="shared" si="1"/>
        <v>17963460</v>
      </c>
    </row>
    <row r="64" spans="1:11" ht="12">
      <c r="A64" s="225" t="s">
        <v>481</v>
      </c>
      <c r="B64" s="226" t="s">
        <v>622</v>
      </c>
      <c r="C64" s="232">
        <v>0</v>
      </c>
      <c r="D64" s="10">
        <v>0</v>
      </c>
      <c r="E64" s="233">
        <v>0</v>
      </c>
      <c r="F64" s="232">
        <v>0</v>
      </c>
      <c r="G64" s="10">
        <v>0</v>
      </c>
      <c r="H64" s="233">
        <v>0</v>
      </c>
      <c r="I64" s="352">
        <f t="shared" si="1"/>
        <v>0</v>
      </c>
      <c r="J64" s="10">
        <f t="shared" si="1"/>
        <v>0</v>
      </c>
      <c r="K64" s="233">
        <f t="shared" si="1"/>
        <v>0</v>
      </c>
    </row>
    <row r="65" spans="1:11" ht="12">
      <c r="A65" s="225" t="s">
        <v>480</v>
      </c>
      <c r="B65" s="226" t="s">
        <v>623</v>
      </c>
      <c r="C65" s="232">
        <v>0</v>
      </c>
      <c r="D65" s="10">
        <v>0</v>
      </c>
      <c r="E65" s="233">
        <v>0</v>
      </c>
      <c r="F65" s="232">
        <v>0</v>
      </c>
      <c r="G65" s="10">
        <v>0</v>
      </c>
      <c r="H65" s="233">
        <v>0</v>
      </c>
      <c r="I65" s="352">
        <f t="shared" si="1"/>
        <v>0</v>
      </c>
      <c r="J65" s="10">
        <f t="shared" si="1"/>
        <v>0</v>
      </c>
      <c r="K65" s="233">
        <f t="shared" si="1"/>
        <v>0</v>
      </c>
    </row>
    <row r="66" spans="1:11" ht="12">
      <c r="A66" s="227" t="s">
        <v>479</v>
      </c>
      <c r="B66" s="228" t="s">
        <v>624</v>
      </c>
      <c r="C66" s="234">
        <v>0</v>
      </c>
      <c r="D66" s="11">
        <v>0</v>
      </c>
      <c r="E66" s="235">
        <v>0</v>
      </c>
      <c r="F66" s="234">
        <v>0</v>
      </c>
      <c r="G66" s="11">
        <v>0</v>
      </c>
      <c r="H66" s="235">
        <v>0</v>
      </c>
      <c r="I66" s="353">
        <f t="shared" si="1"/>
        <v>0</v>
      </c>
      <c r="J66" s="11">
        <f t="shared" si="1"/>
        <v>0</v>
      </c>
      <c r="K66" s="235">
        <f t="shared" si="1"/>
        <v>0</v>
      </c>
    </row>
    <row r="67" spans="1:11" ht="12">
      <c r="A67" s="227" t="s">
        <v>478</v>
      </c>
      <c r="B67" s="228" t="s">
        <v>625</v>
      </c>
      <c r="C67" s="234">
        <v>54308147</v>
      </c>
      <c r="D67" s="11">
        <v>0</v>
      </c>
      <c r="E67" s="235">
        <v>17906382</v>
      </c>
      <c r="F67" s="234">
        <v>113946</v>
      </c>
      <c r="G67" s="11">
        <v>0</v>
      </c>
      <c r="H67" s="235">
        <v>146223</v>
      </c>
      <c r="I67" s="353">
        <f t="shared" si="1"/>
        <v>54422093</v>
      </c>
      <c r="J67" s="11">
        <f t="shared" si="1"/>
        <v>0</v>
      </c>
      <c r="K67" s="235">
        <f t="shared" si="1"/>
        <v>18052605</v>
      </c>
    </row>
    <row r="68" spans="1:11" ht="24">
      <c r="A68" s="225" t="s">
        <v>477</v>
      </c>
      <c r="B68" s="226" t="s">
        <v>626</v>
      </c>
      <c r="C68" s="232">
        <v>0</v>
      </c>
      <c r="D68" s="10">
        <v>0</v>
      </c>
      <c r="E68" s="233">
        <v>0</v>
      </c>
      <c r="F68" s="232">
        <v>0</v>
      </c>
      <c r="G68" s="10">
        <v>0</v>
      </c>
      <c r="H68" s="233">
        <v>0</v>
      </c>
      <c r="I68" s="352">
        <f t="shared" si="1"/>
        <v>0</v>
      </c>
      <c r="J68" s="10">
        <f t="shared" si="1"/>
        <v>0</v>
      </c>
      <c r="K68" s="233">
        <f t="shared" si="1"/>
        <v>0</v>
      </c>
    </row>
    <row r="69" spans="1:11" ht="36">
      <c r="A69" s="225" t="s">
        <v>476</v>
      </c>
      <c r="B69" s="226" t="s">
        <v>627</v>
      </c>
      <c r="C69" s="232">
        <v>0</v>
      </c>
      <c r="D69" s="10">
        <v>0</v>
      </c>
      <c r="E69" s="233">
        <v>0</v>
      </c>
      <c r="F69" s="232">
        <v>0</v>
      </c>
      <c r="G69" s="10">
        <v>0</v>
      </c>
      <c r="H69" s="233">
        <v>0</v>
      </c>
      <c r="I69" s="352">
        <f t="shared" si="1"/>
        <v>0</v>
      </c>
      <c r="J69" s="10">
        <f t="shared" si="1"/>
        <v>0</v>
      </c>
      <c r="K69" s="233">
        <f t="shared" si="1"/>
        <v>0</v>
      </c>
    </row>
    <row r="70" spans="1:11" ht="24">
      <c r="A70" s="225" t="s">
        <v>475</v>
      </c>
      <c r="B70" s="226" t="s">
        <v>628</v>
      </c>
      <c r="C70" s="232">
        <v>0</v>
      </c>
      <c r="D70" s="10">
        <v>0</v>
      </c>
      <c r="E70" s="233">
        <v>0</v>
      </c>
      <c r="F70" s="232">
        <v>0</v>
      </c>
      <c r="G70" s="10">
        <v>0</v>
      </c>
      <c r="H70" s="233">
        <v>0</v>
      </c>
      <c r="I70" s="352">
        <f t="shared" si="1"/>
        <v>0</v>
      </c>
      <c r="J70" s="10">
        <f t="shared" si="1"/>
        <v>0</v>
      </c>
      <c r="K70" s="233">
        <f t="shared" si="1"/>
        <v>0</v>
      </c>
    </row>
    <row r="71" spans="1:11" ht="36">
      <c r="A71" s="225" t="s">
        <v>474</v>
      </c>
      <c r="B71" s="226" t="s">
        <v>629</v>
      </c>
      <c r="C71" s="232">
        <v>0</v>
      </c>
      <c r="D71" s="10">
        <v>0</v>
      </c>
      <c r="E71" s="233">
        <v>0</v>
      </c>
      <c r="F71" s="232">
        <v>0</v>
      </c>
      <c r="G71" s="10">
        <v>0</v>
      </c>
      <c r="H71" s="233">
        <v>0</v>
      </c>
      <c r="I71" s="352">
        <f t="shared" si="1"/>
        <v>0</v>
      </c>
      <c r="J71" s="10">
        <f t="shared" si="1"/>
        <v>0</v>
      </c>
      <c r="K71" s="233">
        <f t="shared" si="1"/>
        <v>0</v>
      </c>
    </row>
    <row r="72" spans="1:11" ht="24">
      <c r="A72" s="225" t="s">
        <v>473</v>
      </c>
      <c r="B72" s="226" t="s">
        <v>630</v>
      </c>
      <c r="C72" s="232">
        <v>1522895</v>
      </c>
      <c r="D72" s="10">
        <v>0</v>
      </c>
      <c r="E72" s="233">
        <v>162805</v>
      </c>
      <c r="F72" s="232">
        <v>0</v>
      </c>
      <c r="G72" s="10">
        <v>0</v>
      </c>
      <c r="H72" s="233">
        <v>0</v>
      </c>
      <c r="I72" s="352">
        <f t="shared" si="1"/>
        <v>1522895</v>
      </c>
      <c r="J72" s="10">
        <f t="shared" si="1"/>
        <v>0</v>
      </c>
      <c r="K72" s="233">
        <f t="shared" si="1"/>
        <v>162805</v>
      </c>
    </row>
    <row r="73" spans="1:11" ht="24">
      <c r="A73" s="225" t="s">
        <v>472</v>
      </c>
      <c r="B73" s="226" t="s">
        <v>631</v>
      </c>
      <c r="C73" s="232">
        <v>0</v>
      </c>
      <c r="D73" s="10">
        <v>0</v>
      </c>
      <c r="E73" s="233">
        <v>0</v>
      </c>
      <c r="F73" s="232">
        <v>0</v>
      </c>
      <c r="G73" s="10">
        <v>0</v>
      </c>
      <c r="H73" s="233">
        <v>0</v>
      </c>
      <c r="I73" s="352">
        <f t="shared" si="1"/>
        <v>0</v>
      </c>
      <c r="J73" s="10">
        <f t="shared" si="1"/>
        <v>0</v>
      </c>
      <c r="K73" s="233">
        <f t="shared" si="1"/>
        <v>0</v>
      </c>
    </row>
    <row r="74" spans="1:11" ht="24">
      <c r="A74" s="225" t="s">
        <v>471</v>
      </c>
      <c r="B74" s="226" t="s">
        <v>632</v>
      </c>
      <c r="C74" s="232">
        <v>0</v>
      </c>
      <c r="D74" s="10">
        <v>0</v>
      </c>
      <c r="E74" s="233">
        <v>0</v>
      </c>
      <c r="F74" s="232">
        <v>0</v>
      </c>
      <c r="G74" s="10">
        <v>0</v>
      </c>
      <c r="H74" s="233">
        <v>0</v>
      </c>
      <c r="I74" s="352">
        <f t="shared" si="1"/>
        <v>0</v>
      </c>
      <c r="J74" s="10">
        <f t="shared" si="1"/>
        <v>0</v>
      </c>
      <c r="K74" s="233">
        <f t="shared" si="1"/>
        <v>0</v>
      </c>
    </row>
    <row r="75" spans="1:11" ht="24">
      <c r="A75" s="225" t="s">
        <v>470</v>
      </c>
      <c r="B75" s="226" t="s">
        <v>633</v>
      </c>
      <c r="C75" s="232">
        <v>0</v>
      </c>
      <c r="D75" s="10">
        <v>0</v>
      </c>
      <c r="E75" s="233">
        <v>0</v>
      </c>
      <c r="F75" s="232">
        <v>0</v>
      </c>
      <c r="G75" s="10">
        <v>0</v>
      </c>
      <c r="H75" s="233">
        <v>0</v>
      </c>
      <c r="I75" s="352">
        <f t="shared" si="1"/>
        <v>0</v>
      </c>
      <c r="J75" s="10">
        <f t="shared" si="1"/>
        <v>0</v>
      </c>
      <c r="K75" s="233">
        <f t="shared" si="1"/>
        <v>0</v>
      </c>
    </row>
    <row r="76" spans="1:11" ht="24">
      <c r="A76" s="225" t="s">
        <v>469</v>
      </c>
      <c r="B76" s="226" t="s">
        <v>634</v>
      </c>
      <c r="C76" s="232">
        <v>210798</v>
      </c>
      <c r="D76" s="10">
        <v>0</v>
      </c>
      <c r="E76" s="233">
        <v>70254</v>
      </c>
      <c r="F76" s="232">
        <v>0</v>
      </c>
      <c r="G76" s="10">
        <v>0</v>
      </c>
      <c r="H76" s="233">
        <v>0</v>
      </c>
      <c r="I76" s="352">
        <f aca="true" t="shared" si="2" ref="I76:K139">+C76+F76</f>
        <v>210798</v>
      </c>
      <c r="J76" s="10">
        <f t="shared" si="2"/>
        <v>0</v>
      </c>
      <c r="K76" s="233">
        <f t="shared" si="2"/>
        <v>70254</v>
      </c>
    </row>
    <row r="77" spans="1:11" ht="24">
      <c r="A77" s="225" t="s">
        <v>468</v>
      </c>
      <c r="B77" s="226" t="s">
        <v>635</v>
      </c>
      <c r="C77" s="232">
        <v>796455</v>
      </c>
      <c r="D77" s="10">
        <v>0</v>
      </c>
      <c r="E77" s="233">
        <v>50493</v>
      </c>
      <c r="F77" s="232">
        <v>0</v>
      </c>
      <c r="G77" s="10">
        <v>0</v>
      </c>
      <c r="H77" s="233">
        <v>0</v>
      </c>
      <c r="I77" s="352">
        <f t="shared" si="2"/>
        <v>796455</v>
      </c>
      <c r="J77" s="10">
        <f t="shared" si="2"/>
        <v>0</v>
      </c>
      <c r="K77" s="233">
        <f t="shared" si="2"/>
        <v>50493</v>
      </c>
    </row>
    <row r="78" spans="1:11" ht="24">
      <c r="A78" s="225" t="s">
        <v>467</v>
      </c>
      <c r="B78" s="226" t="s">
        <v>636</v>
      </c>
      <c r="C78" s="232">
        <v>515642</v>
      </c>
      <c r="D78" s="10">
        <v>0</v>
      </c>
      <c r="E78" s="233">
        <v>42058</v>
      </c>
      <c r="F78" s="232">
        <v>0</v>
      </c>
      <c r="G78" s="10">
        <v>0</v>
      </c>
      <c r="H78" s="233">
        <v>0</v>
      </c>
      <c r="I78" s="352">
        <f t="shared" si="2"/>
        <v>515642</v>
      </c>
      <c r="J78" s="10">
        <f t="shared" si="2"/>
        <v>0</v>
      </c>
      <c r="K78" s="233">
        <f t="shared" si="2"/>
        <v>42058</v>
      </c>
    </row>
    <row r="79" spans="1:11" ht="24">
      <c r="A79" s="225" t="s">
        <v>466</v>
      </c>
      <c r="B79" s="226" t="s">
        <v>637</v>
      </c>
      <c r="C79" s="232">
        <v>129131</v>
      </c>
      <c r="D79" s="10">
        <v>0</v>
      </c>
      <c r="E79" s="233">
        <v>174143</v>
      </c>
      <c r="F79" s="232">
        <v>0</v>
      </c>
      <c r="G79" s="10">
        <v>0</v>
      </c>
      <c r="H79" s="233">
        <v>0</v>
      </c>
      <c r="I79" s="352">
        <f t="shared" si="2"/>
        <v>129131</v>
      </c>
      <c r="J79" s="10">
        <f t="shared" si="2"/>
        <v>0</v>
      </c>
      <c r="K79" s="233">
        <f t="shared" si="2"/>
        <v>174143</v>
      </c>
    </row>
    <row r="80" spans="1:11" ht="36">
      <c r="A80" s="225" t="s">
        <v>465</v>
      </c>
      <c r="B80" s="226" t="s">
        <v>638</v>
      </c>
      <c r="C80" s="232">
        <v>129131</v>
      </c>
      <c r="D80" s="10">
        <v>0</v>
      </c>
      <c r="E80" s="233">
        <v>174143</v>
      </c>
      <c r="F80" s="232">
        <v>0</v>
      </c>
      <c r="G80" s="10">
        <v>0</v>
      </c>
      <c r="H80" s="233">
        <v>0</v>
      </c>
      <c r="I80" s="352">
        <f t="shared" si="2"/>
        <v>129131</v>
      </c>
      <c r="J80" s="10">
        <f t="shared" si="2"/>
        <v>0</v>
      </c>
      <c r="K80" s="233">
        <f t="shared" si="2"/>
        <v>174143</v>
      </c>
    </row>
    <row r="81" spans="1:11" ht="24">
      <c r="A81" s="225" t="s">
        <v>464</v>
      </c>
      <c r="B81" s="226" t="s">
        <v>639</v>
      </c>
      <c r="C81" s="232">
        <v>0</v>
      </c>
      <c r="D81" s="10">
        <v>0</v>
      </c>
      <c r="E81" s="233">
        <v>0</v>
      </c>
      <c r="F81" s="232">
        <v>0</v>
      </c>
      <c r="G81" s="10">
        <v>0</v>
      </c>
      <c r="H81" s="233">
        <v>0</v>
      </c>
      <c r="I81" s="352">
        <f t="shared" si="2"/>
        <v>0</v>
      </c>
      <c r="J81" s="10">
        <f t="shared" si="2"/>
        <v>0</v>
      </c>
      <c r="K81" s="233">
        <f t="shared" si="2"/>
        <v>0</v>
      </c>
    </row>
    <row r="82" spans="1:11" ht="24">
      <c r="A82" s="225" t="s">
        <v>463</v>
      </c>
      <c r="B82" s="226" t="s">
        <v>640</v>
      </c>
      <c r="C82" s="232">
        <v>0</v>
      </c>
      <c r="D82" s="10">
        <v>0</v>
      </c>
      <c r="E82" s="233">
        <v>0</v>
      </c>
      <c r="F82" s="232">
        <v>0</v>
      </c>
      <c r="G82" s="10">
        <v>0</v>
      </c>
      <c r="H82" s="233">
        <v>0</v>
      </c>
      <c r="I82" s="352">
        <f t="shared" si="2"/>
        <v>0</v>
      </c>
      <c r="J82" s="10">
        <f t="shared" si="2"/>
        <v>0</v>
      </c>
      <c r="K82" s="233">
        <f t="shared" si="2"/>
        <v>0</v>
      </c>
    </row>
    <row r="83" spans="1:11" ht="24">
      <c r="A83" s="225" t="s">
        <v>462</v>
      </c>
      <c r="B83" s="226" t="s">
        <v>641</v>
      </c>
      <c r="C83" s="232">
        <v>0</v>
      </c>
      <c r="D83" s="10">
        <v>0</v>
      </c>
      <c r="E83" s="233">
        <v>0</v>
      </c>
      <c r="F83" s="232">
        <v>0</v>
      </c>
      <c r="G83" s="10">
        <v>0</v>
      </c>
      <c r="H83" s="233">
        <v>0</v>
      </c>
      <c r="I83" s="352">
        <f t="shared" si="2"/>
        <v>0</v>
      </c>
      <c r="J83" s="10">
        <f t="shared" si="2"/>
        <v>0</v>
      </c>
      <c r="K83" s="233">
        <f t="shared" si="2"/>
        <v>0</v>
      </c>
    </row>
    <row r="84" spans="1:11" ht="24">
      <c r="A84" s="225" t="s">
        <v>461</v>
      </c>
      <c r="B84" s="226" t="s">
        <v>642</v>
      </c>
      <c r="C84" s="232">
        <v>0</v>
      </c>
      <c r="D84" s="10">
        <v>0</v>
      </c>
      <c r="E84" s="233">
        <v>0</v>
      </c>
      <c r="F84" s="232">
        <v>0</v>
      </c>
      <c r="G84" s="10">
        <v>0</v>
      </c>
      <c r="H84" s="233">
        <v>0</v>
      </c>
      <c r="I84" s="352">
        <f t="shared" si="2"/>
        <v>0</v>
      </c>
      <c r="J84" s="10">
        <f t="shared" si="2"/>
        <v>0</v>
      </c>
      <c r="K84" s="233">
        <f t="shared" si="2"/>
        <v>0</v>
      </c>
    </row>
    <row r="85" spans="1:11" ht="24">
      <c r="A85" s="225" t="s">
        <v>460</v>
      </c>
      <c r="B85" s="226" t="s">
        <v>28</v>
      </c>
      <c r="C85" s="232">
        <v>0</v>
      </c>
      <c r="D85" s="10">
        <v>0</v>
      </c>
      <c r="E85" s="233">
        <v>0</v>
      </c>
      <c r="F85" s="232">
        <v>0</v>
      </c>
      <c r="G85" s="10">
        <v>0</v>
      </c>
      <c r="H85" s="233">
        <v>0</v>
      </c>
      <c r="I85" s="352">
        <f t="shared" si="2"/>
        <v>0</v>
      </c>
      <c r="J85" s="10">
        <f t="shared" si="2"/>
        <v>0</v>
      </c>
      <c r="K85" s="233">
        <f t="shared" si="2"/>
        <v>0</v>
      </c>
    </row>
    <row r="86" spans="1:11" ht="24">
      <c r="A86" s="225" t="s">
        <v>459</v>
      </c>
      <c r="B86" s="226" t="s">
        <v>643</v>
      </c>
      <c r="C86" s="232">
        <v>0</v>
      </c>
      <c r="D86" s="10">
        <v>0</v>
      </c>
      <c r="E86" s="233">
        <v>0</v>
      </c>
      <c r="F86" s="232">
        <v>0</v>
      </c>
      <c r="G86" s="10">
        <v>0</v>
      </c>
      <c r="H86" s="233">
        <v>0</v>
      </c>
      <c r="I86" s="352">
        <f t="shared" si="2"/>
        <v>0</v>
      </c>
      <c r="J86" s="10">
        <f t="shared" si="2"/>
        <v>0</v>
      </c>
      <c r="K86" s="233">
        <f t="shared" si="2"/>
        <v>0</v>
      </c>
    </row>
    <row r="87" spans="1:11" ht="24">
      <c r="A87" s="225" t="s">
        <v>458</v>
      </c>
      <c r="B87" s="226" t="s">
        <v>644</v>
      </c>
      <c r="C87" s="232">
        <v>0</v>
      </c>
      <c r="D87" s="10">
        <v>0</v>
      </c>
      <c r="E87" s="233">
        <v>0</v>
      </c>
      <c r="F87" s="232">
        <v>0</v>
      </c>
      <c r="G87" s="10">
        <v>0</v>
      </c>
      <c r="H87" s="233">
        <v>0</v>
      </c>
      <c r="I87" s="352">
        <f t="shared" si="2"/>
        <v>0</v>
      </c>
      <c r="J87" s="10">
        <f t="shared" si="2"/>
        <v>0</v>
      </c>
      <c r="K87" s="233">
        <f t="shared" si="2"/>
        <v>0</v>
      </c>
    </row>
    <row r="88" spans="1:11" ht="24">
      <c r="A88" s="225" t="s">
        <v>457</v>
      </c>
      <c r="B88" s="226" t="s">
        <v>645</v>
      </c>
      <c r="C88" s="232">
        <v>0</v>
      </c>
      <c r="D88" s="10">
        <v>0</v>
      </c>
      <c r="E88" s="233">
        <v>0</v>
      </c>
      <c r="F88" s="232">
        <v>0</v>
      </c>
      <c r="G88" s="10">
        <v>0</v>
      </c>
      <c r="H88" s="233">
        <v>0</v>
      </c>
      <c r="I88" s="352">
        <f t="shared" si="2"/>
        <v>0</v>
      </c>
      <c r="J88" s="10">
        <f t="shared" si="2"/>
        <v>0</v>
      </c>
      <c r="K88" s="233">
        <f t="shared" si="2"/>
        <v>0</v>
      </c>
    </row>
    <row r="89" spans="1:11" ht="24">
      <c r="A89" s="225" t="s">
        <v>456</v>
      </c>
      <c r="B89" s="226" t="s">
        <v>646</v>
      </c>
      <c r="C89" s="232">
        <v>0</v>
      </c>
      <c r="D89" s="10">
        <v>0</v>
      </c>
      <c r="E89" s="233">
        <v>0</v>
      </c>
      <c r="F89" s="232">
        <v>0</v>
      </c>
      <c r="G89" s="10">
        <v>0</v>
      </c>
      <c r="H89" s="233">
        <v>0</v>
      </c>
      <c r="I89" s="352">
        <f t="shared" si="2"/>
        <v>0</v>
      </c>
      <c r="J89" s="10">
        <f t="shared" si="2"/>
        <v>0</v>
      </c>
      <c r="K89" s="233">
        <f t="shared" si="2"/>
        <v>0</v>
      </c>
    </row>
    <row r="90" spans="1:11" ht="24">
      <c r="A90" s="225" t="s">
        <v>455</v>
      </c>
      <c r="B90" s="226" t="s">
        <v>647</v>
      </c>
      <c r="C90" s="232">
        <v>0</v>
      </c>
      <c r="D90" s="10">
        <v>0</v>
      </c>
      <c r="E90" s="233">
        <v>0</v>
      </c>
      <c r="F90" s="232">
        <v>0</v>
      </c>
      <c r="G90" s="10">
        <v>0</v>
      </c>
      <c r="H90" s="233">
        <v>0</v>
      </c>
      <c r="I90" s="352">
        <f t="shared" si="2"/>
        <v>0</v>
      </c>
      <c r="J90" s="10">
        <f t="shared" si="2"/>
        <v>0</v>
      </c>
      <c r="K90" s="233">
        <f t="shared" si="2"/>
        <v>0</v>
      </c>
    </row>
    <row r="91" spans="1:11" ht="24">
      <c r="A91" s="225" t="s">
        <v>454</v>
      </c>
      <c r="B91" s="226" t="s">
        <v>648</v>
      </c>
      <c r="C91" s="232">
        <v>0</v>
      </c>
      <c r="D91" s="10">
        <v>0</v>
      </c>
      <c r="E91" s="233">
        <v>0</v>
      </c>
      <c r="F91" s="232">
        <v>0</v>
      </c>
      <c r="G91" s="10">
        <v>0</v>
      </c>
      <c r="H91" s="233">
        <v>0</v>
      </c>
      <c r="I91" s="352">
        <f t="shared" si="2"/>
        <v>0</v>
      </c>
      <c r="J91" s="10">
        <f t="shared" si="2"/>
        <v>0</v>
      </c>
      <c r="K91" s="233">
        <f t="shared" si="2"/>
        <v>0</v>
      </c>
    </row>
    <row r="92" spans="1:11" ht="24">
      <c r="A92" s="225" t="s">
        <v>453</v>
      </c>
      <c r="B92" s="226" t="s">
        <v>649</v>
      </c>
      <c r="C92" s="232">
        <v>0</v>
      </c>
      <c r="D92" s="10">
        <v>0</v>
      </c>
      <c r="E92" s="233">
        <v>0</v>
      </c>
      <c r="F92" s="232">
        <v>0</v>
      </c>
      <c r="G92" s="10">
        <v>0</v>
      </c>
      <c r="H92" s="233">
        <v>0</v>
      </c>
      <c r="I92" s="352">
        <f t="shared" si="2"/>
        <v>0</v>
      </c>
      <c r="J92" s="10">
        <f t="shared" si="2"/>
        <v>0</v>
      </c>
      <c r="K92" s="233">
        <f t="shared" si="2"/>
        <v>0</v>
      </c>
    </row>
    <row r="93" spans="1:11" ht="24">
      <c r="A93" s="225" t="s">
        <v>452</v>
      </c>
      <c r="B93" s="226" t="s">
        <v>650</v>
      </c>
      <c r="C93" s="232">
        <v>0</v>
      </c>
      <c r="D93" s="10">
        <v>0</v>
      </c>
      <c r="E93" s="233">
        <v>0</v>
      </c>
      <c r="F93" s="232">
        <v>0</v>
      </c>
      <c r="G93" s="10">
        <v>0</v>
      </c>
      <c r="H93" s="233">
        <v>0</v>
      </c>
      <c r="I93" s="352">
        <f t="shared" si="2"/>
        <v>0</v>
      </c>
      <c r="J93" s="10">
        <f t="shared" si="2"/>
        <v>0</v>
      </c>
      <c r="K93" s="233">
        <f t="shared" si="2"/>
        <v>0</v>
      </c>
    </row>
    <row r="94" spans="1:11" ht="24">
      <c r="A94" s="225" t="s">
        <v>451</v>
      </c>
      <c r="B94" s="226" t="s">
        <v>651</v>
      </c>
      <c r="C94" s="232">
        <v>0</v>
      </c>
      <c r="D94" s="10">
        <v>0</v>
      </c>
      <c r="E94" s="233">
        <v>0</v>
      </c>
      <c r="F94" s="232">
        <v>0</v>
      </c>
      <c r="G94" s="10">
        <v>0</v>
      </c>
      <c r="H94" s="233">
        <v>0</v>
      </c>
      <c r="I94" s="352">
        <f t="shared" si="2"/>
        <v>0</v>
      </c>
      <c r="J94" s="10">
        <f t="shared" si="2"/>
        <v>0</v>
      </c>
      <c r="K94" s="233">
        <f t="shared" si="2"/>
        <v>0</v>
      </c>
    </row>
    <row r="95" spans="1:11" ht="24">
      <c r="A95" s="225" t="s">
        <v>450</v>
      </c>
      <c r="B95" s="226" t="s">
        <v>652</v>
      </c>
      <c r="C95" s="232">
        <v>0</v>
      </c>
      <c r="D95" s="10">
        <v>0</v>
      </c>
      <c r="E95" s="233">
        <v>0</v>
      </c>
      <c r="F95" s="232">
        <v>0</v>
      </c>
      <c r="G95" s="10">
        <v>0</v>
      </c>
      <c r="H95" s="233">
        <v>0</v>
      </c>
      <c r="I95" s="352">
        <f t="shared" si="2"/>
        <v>0</v>
      </c>
      <c r="J95" s="10">
        <f t="shared" si="2"/>
        <v>0</v>
      </c>
      <c r="K95" s="233">
        <f t="shared" si="2"/>
        <v>0</v>
      </c>
    </row>
    <row r="96" spans="1:11" ht="36">
      <c r="A96" s="225" t="s">
        <v>449</v>
      </c>
      <c r="B96" s="226" t="s">
        <v>653</v>
      </c>
      <c r="C96" s="232">
        <v>0</v>
      </c>
      <c r="D96" s="10">
        <v>0</v>
      </c>
      <c r="E96" s="233">
        <v>0</v>
      </c>
      <c r="F96" s="232">
        <v>0</v>
      </c>
      <c r="G96" s="10">
        <v>0</v>
      </c>
      <c r="H96" s="233">
        <v>0</v>
      </c>
      <c r="I96" s="352">
        <f t="shared" si="2"/>
        <v>0</v>
      </c>
      <c r="J96" s="10">
        <f t="shared" si="2"/>
        <v>0</v>
      </c>
      <c r="K96" s="233">
        <f t="shared" si="2"/>
        <v>0</v>
      </c>
    </row>
    <row r="97" spans="1:11" ht="36">
      <c r="A97" s="225" t="s">
        <v>448</v>
      </c>
      <c r="B97" s="226" t="s">
        <v>654</v>
      </c>
      <c r="C97" s="232">
        <v>0</v>
      </c>
      <c r="D97" s="10">
        <v>0</v>
      </c>
      <c r="E97" s="233">
        <v>0</v>
      </c>
      <c r="F97" s="232">
        <v>0</v>
      </c>
      <c r="G97" s="10">
        <v>0</v>
      </c>
      <c r="H97" s="233">
        <v>0</v>
      </c>
      <c r="I97" s="352">
        <f t="shared" si="2"/>
        <v>0</v>
      </c>
      <c r="J97" s="10">
        <f t="shared" si="2"/>
        <v>0</v>
      </c>
      <c r="K97" s="233">
        <f t="shared" si="2"/>
        <v>0</v>
      </c>
    </row>
    <row r="98" spans="1:11" ht="36">
      <c r="A98" s="225" t="s">
        <v>447</v>
      </c>
      <c r="B98" s="226" t="s">
        <v>655</v>
      </c>
      <c r="C98" s="232">
        <v>0</v>
      </c>
      <c r="D98" s="10">
        <v>0</v>
      </c>
      <c r="E98" s="233">
        <v>0</v>
      </c>
      <c r="F98" s="232">
        <v>0</v>
      </c>
      <c r="G98" s="10">
        <v>0</v>
      </c>
      <c r="H98" s="233">
        <v>0</v>
      </c>
      <c r="I98" s="352">
        <f t="shared" si="2"/>
        <v>0</v>
      </c>
      <c r="J98" s="10">
        <f t="shared" si="2"/>
        <v>0</v>
      </c>
      <c r="K98" s="233">
        <f t="shared" si="2"/>
        <v>0</v>
      </c>
    </row>
    <row r="99" spans="1:11" ht="24">
      <c r="A99" s="225" t="s">
        <v>446</v>
      </c>
      <c r="B99" s="226" t="s">
        <v>656</v>
      </c>
      <c r="C99" s="232">
        <v>0</v>
      </c>
      <c r="D99" s="10">
        <v>0</v>
      </c>
      <c r="E99" s="233">
        <v>0</v>
      </c>
      <c r="F99" s="232">
        <v>0</v>
      </c>
      <c r="G99" s="10">
        <v>0</v>
      </c>
      <c r="H99" s="233">
        <v>0</v>
      </c>
      <c r="I99" s="352">
        <f t="shared" si="2"/>
        <v>0</v>
      </c>
      <c r="J99" s="10">
        <f t="shared" si="2"/>
        <v>0</v>
      </c>
      <c r="K99" s="233">
        <f t="shared" si="2"/>
        <v>0</v>
      </c>
    </row>
    <row r="100" spans="1:11" ht="36">
      <c r="A100" s="225" t="s">
        <v>445</v>
      </c>
      <c r="B100" s="226" t="s">
        <v>657</v>
      </c>
      <c r="C100" s="232">
        <v>0</v>
      </c>
      <c r="D100" s="10">
        <v>0</v>
      </c>
      <c r="E100" s="233">
        <v>0</v>
      </c>
      <c r="F100" s="232">
        <v>0</v>
      </c>
      <c r="G100" s="10">
        <v>0</v>
      </c>
      <c r="H100" s="233">
        <v>0</v>
      </c>
      <c r="I100" s="352">
        <f t="shared" si="2"/>
        <v>0</v>
      </c>
      <c r="J100" s="10">
        <f t="shared" si="2"/>
        <v>0</v>
      </c>
      <c r="K100" s="233">
        <f t="shared" si="2"/>
        <v>0</v>
      </c>
    </row>
    <row r="101" spans="1:11" ht="36">
      <c r="A101" s="225" t="s">
        <v>444</v>
      </c>
      <c r="B101" s="226" t="s">
        <v>658</v>
      </c>
      <c r="C101" s="232">
        <v>0</v>
      </c>
      <c r="D101" s="10">
        <v>0</v>
      </c>
      <c r="E101" s="233">
        <v>0</v>
      </c>
      <c r="F101" s="232">
        <v>0</v>
      </c>
      <c r="G101" s="10">
        <v>0</v>
      </c>
      <c r="H101" s="233">
        <v>0</v>
      </c>
      <c r="I101" s="352">
        <f t="shared" si="2"/>
        <v>0</v>
      </c>
      <c r="J101" s="10">
        <f t="shared" si="2"/>
        <v>0</v>
      </c>
      <c r="K101" s="233">
        <f t="shared" si="2"/>
        <v>0</v>
      </c>
    </row>
    <row r="102" spans="1:11" ht="36">
      <c r="A102" s="225" t="s">
        <v>443</v>
      </c>
      <c r="B102" s="226" t="s">
        <v>659</v>
      </c>
      <c r="C102" s="232">
        <v>0</v>
      </c>
      <c r="D102" s="10">
        <v>0</v>
      </c>
      <c r="E102" s="233">
        <v>0</v>
      </c>
      <c r="F102" s="232">
        <v>0</v>
      </c>
      <c r="G102" s="10">
        <v>0</v>
      </c>
      <c r="H102" s="233">
        <v>0</v>
      </c>
      <c r="I102" s="352">
        <f t="shared" si="2"/>
        <v>0</v>
      </c>
      <c r="J102" s="10">
        <f t="shared" si="2"/>
        <v>0</v>
      </c>
      <c r="K102" s="233">
        <f t="shared" si="2"/>
        <v>0</v>
      </c>
    </row>
    <row r="103" spans="1:11" ht="24">
      <c r="A103" s="225" t="s">
        <v>442</v>
      </c>
      <c r="B103" s="226" t="s">
        <v>660</v>
      </c>
      <c r="C103" s="232">
        <v>0</v>
      </c>
      <c r="D103" s="10">
        <v>0</v>
      </c>
      <c r="E103" s="233">
        <v>0</v>
      </c>
      <c r="F103" s="232">
        <v>0</v>
      </c>
      <c r="G103" s="10">
        <v>0</v>
      </c>
      <c r="H103" s="233">
        <v>0</v>
      </c>
      <c r="I103" s="352">
        <f t="shared" si="2"/>
        <v>0</v>
      </c>
      <c r="J103" s="10">
        <f t="shared" si="2"/>
        <v>0</v>
      </c>
      <c r="K103" s="233">
        <f t="shared" si="2"/>
        <v>0</v>
      </c>
    </row>
    <row r="104" spans="1:11" ht="24">
      <c r="A104" s="225" t="s">
        <v>441</v>
      </c>
      <c r="B104" s="226" t="s">
        <v>661</v>
      </c>
      <c r="C104" s="232">
        <v>0</v>
      </c>
      <c r="D104" s="10">
        <v>0</v>
      </c>
      <c r="E104" s="233">
        <v>0</v>
      </c>
      <c r="F104" s="232">
        <v>0</v>
      </c>
      <c r="G104" s="10">
        <v>0</v>
      </c>
      <c r="H104" s="233">
        <v>0</v>
      </c>
      <c r="I104" s="352">
        <f t="shared" si="2"/>
        <v>0</v>
      </c>
      <c r="J104" s="10">
        <f t="shared" si="2"/>
        <v>0</v>
      </c>
      <c r="K104" s="233">
        <f t="shared" si="2"/>
        <v>0</v>
      </c>
    </row>
    <row r="105" spans="1:11" ht="24">
      <c r="A105" s="225" t="s">
        <v>440</v>
      </c>
      <c r="B105" s="226" t="s">
        <v>662</v>
      </c>
      <c r="C105" s="232">
        <v>0</v>
      </c>
      <c r="D105" s="10">
        <v>0</v>
      </c>
      <c r="E105" s="233">
        <v>0</v>
      </c>
      <c r="F105" s="232">
        <v>0</v>
      </c>
      <c r="G105" s="10">
        <v>0</v>
      </c>
      <c r="H105" s="233">
        <v>0</v>
      </c>
      <c r="I105" s="352">
        <f t="shared" si="2"/>
        <v>0</v>
      </c>
      <c r="J105" s="10">
        <f t="shared" si="2"/>
        <v>0</v>
      </c>
      <c r="K105" s="233">
        <f t="shared" si="2"/>
        <v>0</v>
      </c>
    </row>
    <row r="106" spans="1:11" ht="24">
      <c r="A106" s="225" t="s">
        <v>439</v>
      </c>
      <c r="B106" s="226" t="s">
        <v>663</v>
      </c>
      <c r="C106" s="232">
        <v>0</v>
      </c>
      <c r="D106" s="10">
        <v>0</v>
      </c>
      <c r="E106" s="233">
        <v>0</v>
      </c>
      <c r="F106" s="232">
        <v>0</v>
      </c>
      <c r="G106" s="10">
        <v>0</v>
      </c>
      <c r="H106" s="233">
        <v>0</v>
      </c>
      <c r="I106" s="352">
        <f t="shared" si="2"/>
        <v>0</v>
      </c>
      <c r="J106" s="10">
        <f t="shared" si="2"/>
        <v>0</v>
      </c>
      <c r="K106" s="233">
        <f t="shared" si="2"/>
        <v>0</v>
      </c>
    </row>
    <row r="107" spans="1:11" ht="24">
      <c r="A107" s="225" t="s">
        <v>438</v>
      </c>
      <c r="B107" s="226" t="s">
        <v>664</v>
      </c>
      <c r="C107" s="232">
        <v>0</v>
      </c>
      <c r="D107" s="10">
        <v>0</v>
      </c>
      <c r="E107" s="233">
        <v>0</v>
      </c>
      <c r="F107" s="232">
        <v>0</v>
      </c>
      <c r="G107" s="10">
        <v>0</v>
      </c>
      <c r="H107" s="233">
        <v>0</v>
      </c>
      <c r="I107" s="352">
        <f t="shared" si="2"/>
        <v>0</v>
      </c>
      <c r="J107" s="10">
        <f t="shared" si="2"/>
        <v>0</v>
      </c>
      <c r="K107" s="233">
        <f t="shared" si="2"/>
        <v>0</v>
      </c>
    </row>
    <row r="108" spans="1:11" ht="24">
      <c r="A108" s="225" t="s">
        <v>437</v>
      </c>
      <c r="B108" s="226" t="s">
        <v>665</v>
      </c>
      <c r="C108" s="232">
        <v>0</v>
      </c>
      <c r="D108" s="10">
        <v>0</v>
      </c>
      <c r="E108" s="233">
        <v>0</v>
      </c>
      <c r="F108" s="232">
        <v>0</v>
      </c>
      <c r="G108" s="10">
        <v>0</v>
      </c>
      <c r="H108" s="233">
        <v>0</v>
      </c>
      <c r="I108" s="352">
        <f t="shared" si="2"/>
        <v>0</v>
      </c>
      <c r="J108" s="10">
        <f t="shared" si="2"/>
        <v>0</v>
      </c>
      <c r="K108" s="233">
        <f t="shared" si="2"/>
        <v>0</v>
      </c>
    </row>
    <row r="109" spans="1:11" ht="24">
      <c r="A109" s="225" t="s">
        <v>436</v>
      </c>
      <c r="B109" s="226" t="s">
        <v>666</v>
      </c>
      <c r="C109" s="232">
        <v>0</v>
      </c>
      <c r="D109" s="10">
        <v>0</v>
      </c>
      <c r="E109" s="233">
        <v>0</v>
      </c>
      <c r="F109" s="232">
        <v>0</v>
      </c>
      <c r="G109" s="10">
        <v>0</v>
      </c>
      <c r="H109" s="233">
        <v>0</v>
      </c>
      <c r="I109" s="352">
        <f t="shared" si="2"/>
        <v>0</v>
      </c>
      <c r="J109" s="10">
        <f t="shared" si="2"/>
        <v>0</v>
      </c>
      <c r="K109" s="233">
        <f t="shared" si="2"/>
        <v>0</v>
      </c>
    </row>
    <row r="110" spans="1:11" ht="24">
      <c r="A110" s="225" t="s">
        <v>435</v>
      </c>
      <c r="B110" s="226" t="s">
        <v>667</v>
      </c>
      <c r="C110" s="232">
        <v>0</v>
      </c>
      <c r="D110" s="10">
        <v>0</v>
      </c>
      <c r="E110" s="233">
        <v>0</v>
      </c>
      <c r="F110" s="232">
        <v>0</v>
      </c>
      <c r="G110" s="10">
        <v>0</v>
      </c>
      <c r="H110" s="233">
        <v>0</v>
      </c>
      <c r="I110" s="352">
        <f t="shared" si="2"/>
        <v>0</v>
      </c>
      <c r="J110" s="10">
        <f t="shared" si="2"/>
        <v>0</v>
      </c>
      <c r="K110" s="233">
        <f t="shared" si="2"/>
        <v>0</v>
      </c>
    </row>
    <row r="111" spans="1:11" ht="12">
      <c r="A111" s="227" t="s">
        <v>434</v>
      </c>
      <c r="B111" s="228" t="s">
        <v>668</v>
      </c>
      <c r="C111" s="234">
        <v>1652026</v>
      </c>
      <c r="D111" s="11">
        <v>0</v>
      </c>
      <c r="E111" s="235">
        <v>336948</v>
      </c>
      <c r="F111" s="234">
        <v>0</v>
      </c>
      <c r="G111" s="11">
        <v>0</v>
      </c>
      <c r="H111" s="235">
        <v>0</v>
      </c>
      <c r="I111" s="353">
        <f t="shared" si="2"/>
        <v>1652026</v>
      </c>
      <c r="J111" s="11">
        <f t="shared" si="2"/>
        <v>0</v>
      </c>
      <c r="K111" s="235">
        <f t="shared" si="2"/>
        <v>336948</v>
      </c>
    </row>
    <row r="112" spans="1:11" ht="24">
      <c r="A112" s="225" t="s">
        <v>433</v>
      </c>
      <c r="B112" s="226" t="s">
        <v>669</v>
      </c>
      <c r="C112" s="232">
        <v>0</v>
      </c>
      <c r="D112" s="10">
        <v>0</v>
      </c>
      <c r="E112" s="233">
        <v>0</v>
      </c>
      <c r="F112" s="232">
        <v>0</v>
      </c>
      <c r="G112" s="10">
        <v>0</v>
      </c>
      <c r="H112" s="233">
        <v>0</v>
      </c>
      <c r="I112" s="352">
        <f t="shared" si="2"/>
        <v>0</v>
      </c>
      <c r="J112" s="10">
        <f t="shared" si="2"/>
        <v>0</v>
      </c>
      <c r="K112" s="233">
        <f t="shared" si="2"/>
        <v>0</v>
      </c>
    </row>
    <row r="113" spans="1:11" ht="36">
      <c r="A113" s="225" t="s">
        <v>432</v>
      </c>
      <c r="B113" s="226" t="s">
        <v>670</v>
      </c>
      <c r="C113" s="232">
        <v>0</v>
      </c>
      <c r="D113" s="10">
        <v>0</v>
      </c>
      <c r="E113" s="233">
        <v>0</v>
      </c>
      <c r="F113" s="232">
        <v>0</v>
      </c>
      <c r="G113" s="10">
        <v>0</v>
      </c>
      <c r="H113" s="233">
        <v>0</v>
      </c>
      <c r="I113" s="352">
        <f t="shared" si="2"/>
        <v>0</v>
      </c>
      <c r="J113" s="10">
        <f t="shared" si="2"/>
        <v>0</v>
      </c>
      <c r="K113" s="233">
        <f t="shared" si="2"/>
        <v>0</v>
      </c>
    </row>
    <row r="114" spans="1:11" ht="36">
      <c r="A114" s="225" t="s">
        <v>431</v>
      </c>
      <c r="B114" s="226" t="s">
        <v>671</v>
      </c>
      <c r="C114" s="232">
        <v>0</v>
      </c>
      <c r="D114" s="10">
        <v>0</v>
      </c>
      <c r="E114" s="233">
        <v>0</v>
      </c>
      <c r="F114" s="232">
        <v>0</v>
      </c>
      <c r="G114" s="10">
        <v>0</v>
      </c>
      <c r="H114" s="233">
        <v>0</v>
      </c>
      <c r="I114" s="352">
        <f t="shared" si="2"/>
        <v>0</v>
      </c>
      <c r="J114" s="10">
        <f t="shared" si="2"/>
        <v>0</v>
      </c>
      <c r="K114" s="233">
        <f t="shared" si="2"/>
        <v>0</v>
      </c>
    </row>
    <row r="115" spans="1:11" ht="36">
      <c r="A115" s="225" t="s">
        <v>430</v>
      </c>
      <c r="B115" s="226" t="s">
        <v>672</v>
      </c>
      <c r="C115" s="232">
        <v>0</v>
      </c>
      <c r="D115" s="10">
        <v>0</v>
      </c>
      <c r="E115" s="233">
        <v>0</v>
      </c>
      <c r="F115" s="232">
        <v>0</v>
      </c>
      <c r="G115" s="10">
        <v>0</v>
      </c>
      <c r="H115" s="233">
        <v>0</v>
      </c>
      <c r="I115" s="352">
        <f t="shared" si="2"/>
        <v>0</v>
      </c>
      <c r="J115" s="10">
        <f t="shared" si="2"/>
        <v>0</v>
      </c>
      <c r="K115" s="233">
        <f t="shared" si="2"/>
        <v>0</v>
      </c>
    </row>
    <row r="116" spans="1:11" ht="24">
      <c r="A116" s="225" t="s">
        <v>429</v>
      </c>
      <c r="B116" s="226" t="s">
        <v>673</v>
      </c>
      <c r="C116" s="232">
        <v>10092</v>
      </c>
      <c r="D116" s="10">
        <v>0</v>
      </c>
      <c r="E116" s="233">
        <v>5809974</v>
      </c>
      <c r="F116" s="232">
        <v>0</v>
      </c>
      <c r="G116" s="10">
        <v>0</v>
      </c>
      <c r="H116" s="233">
        <v>0</v>
      </c>
      <c r="I116" s="352">
        <f t="shared" si="2"/>
        <v>10092</v>
      </c>
      <c r="J116" s="10">
        <f t="shared" si="2"/>
        <v>0</v>
      </c>
      <c r="K116" s="233">
        <f t="shared" si="2"/>
        <v>5809974</v>
      </c>
    </row>
    <row r="117" spans="1:11" ht="24">
      <c r="A117" s="225" t="s">
        <v>428</v>
      </c>
      <c r="B117" s="226" t="s">
        <v>674</v>
      </c>
      <c r="C117" s="232">
        <v>0</v>
      </c>
      <c r="D117" s="10">
        <v>0</v>
      </c>
      <c r="E117" s="233">
        <v>0</v>
      </c>
      <c r="F117" s="232">
        <v>0</v>
      </c>
      <c r="G117" s="10">
        <v>0</v>
      </c>
      <c r="H117" s="233">
        <v>0</v>
      </c>
      <c r="I117" s="352">
        <f t="shared" si="2"/>
        <v>0</v>
      </c>
      <c r="J117" s="10">
        <f t="shared" si="2"/>
        <v>0</v>
      </c>
      <c r="K117" s="233">
        <f t="shared" si="2"/>
        <v>0</v>
      </c>
    </row>
    <row r="118" spans="1:11" ht="24">
      <c r="A118" s="225" t="s">
        <v>427</v>
      </c>
      <c r="B118" s="226" t="s">
        <v>675</v>
      </c>
      <c r="C118" s="232">
        <v>0</v>
      </c>
      <c r="D118" s="10">
        <v>0</v>
      </c>
      <c r="E118" s="233">
        <v>0</v>
      </c>
      <c r="F118" s="232">
        <v>0</v>
      </c>
      <c r="G118" s="10">
        <v>0</v>
      </c>
      <c r="H118" s="233">
        <v>0</v>
      </c>
      <c r="I118" s="352">
        <f t="shared" si="2"/>
        <v>0</v>
      </c>
      <c r="J118" s="10">
        <f t="shared" si="2"/>
        <v>0</v>
      </c>
      <c r="K118" s="233">
        <f t="shared" si="2"/>
        <v>0</v>
      </c>
    </row>
    <row r="119" spans="1:11" ht="24">
      <c r="A119" s="225" t="s">
        <v>426</v>
      </c>
      <c r="B119" s="226" t="s">
        <v>676</v>
      </c>
      <c r="C119" s="232">
        <v>0</v>
      </c>
      <c r="D119" s="10">
        <v>0</v>
      </c>
      <c r="E119" s="233">
        <v>0</v>
      </c>
      <c r="F119" s="232">
        <v>0</v>
      </c>
      <c r="G119" s="10">
        <v>0</v>
      </c>
      <c r="H119" s="233">
        <v>0</v>
      </c>
      <c r="I119" s="352">
        <f t="shared" si="2"/>
        <v>0</v>
      </c>
      <c r="J119" s="10">
        <f t="shared" si="2"/>
        <v>0</v>
      </c>
      <c r="K119" s="233">
        <f t="shared" si="2"/>
        <v>0</v>
      </c>
    </row>
    <row r="120" spans="1:11" ht="24">
      <c r="A120" s="225" t="s">
        <v>425</v>
      </c>
      <c r="B120" s="226" t="s">
        <v>677</v>
      </c>
      <c r="C120" s="232">
        <v>0</v>
      </c>
      <c r="D120" s="10">
        <v>0</v>
      </c>
      <c r="E120" s="233">
        <v>1702360</v>
      </c>
      <c r="F120" s="232">
        <v>0</v>
      </c>
      <c r="G120" s="10">
        <v>0</v>
      </c>
      <c r="H120" s="233">
        <v>0</v>
      </c>
      <c r="I120" s="352">
        <f t="shared" si="2"/>
        <v>0</v>
      </c>
      <c r="J120" s="10">
        <f t="shared" si="2"/>
        <v>0</v>
      </c>
      <c r="K120" s="233">
        <f t="shared" si="2"/>
        <v>1702360</v>
      </c>
    </row>
    <row r="121" spans="1:11" ht="24">
      <c r="A121" s="225" t="s">
        <v>424</v>
      </c>
      <c r="B121" s="226" t="s">
        <v>678</v>
      </c>
      <c r="C121" s="232">
        <v>10092</v>
      </c>
      <c r="D121" s="10">
        <v>0</v>
      </c>
      <c r="E121" s="233">
        <v>4107614</v>
      </c>
      <c r="F121" s="232">
        <v>0</v>
      </c>
      <c r="G121" s="10">
        <v>0</v>
      </c>
      <c r="H121" s="233">
        <v>0</v>
      </c>
      <c r="I121" s="352">
        <f t="shared" si="2"/>
        <v>10092</v>
      </c>
      <c r="J121" s="10">
        <f t="shared" si="2"/>
        <v>0</v>
      </c>
      <c r="K121" s="233">
        <f t="shared" si="2"/>
        <v>4107614</v>
      </c>
    </row>
    <row r="122" spans="1:11" ht="24">
      <c r="A122" s="225" t="s">
        <v>423</v>
      </c>
      <c r="B122" s="226" t="s">
        <v>679</v>
      </c>
      <c r="C122" s="232">
        <v>0</v>
      </c>
      <c r="D122" s="10">
        <v>0</v>
      </c>
      <c r="E122" s="233">
        <v>0</v>
      </c>
      <c r="F122" s="232">
        <v>0</v>
      </c>
      <c r="G122" s="10">
        <v>0</v>
      </c>
      <c r="H122" s="233">
        <v>0</v>
      </c>
      <c r="I122" s="352">
        <f t="shared" si="2"/>
        <v>0</v>
      </c>
      <c r="J122" s="10">
        <f t="shared" si="2"/>
        <v>0</v>
      </c>
      <c r="K122" s="233">
        <f t="shared" si="2"/>
        <v>0</v>
      </c>
    </row>
    <row r="123" spans="1:11" ht="24">
      <c r="A123" s="225" t="s">
        <v>422</v>
      </c>
      <c r="B123" s="226" t="s">
        <v>680</v>
      </c>
      <c r="C123" s="232">
        <v>0</v>
      </c>
      <c r="D123" s="10">
        <v>0</v>
      </c>
      <c r="E123" s="233">
        <v>0</v>
      </c>
      <c r="F123" s="232">
        <v>425196</v>
      </c>
      <c r="G123" s="10">
        <v>0</v>
      </c>
      <c r="H123" s="233">
        <v>15969</v>
      </c>
      <c r="I123" s="352">
        <f t="shared" si="2"/>
        <v>425196</v>
      </c>
      <c r="J123" s="10">
        <f t="shared" si="2"/>
        <v>0</v>
      </c>
      <c r="K123" s="233">
        <f t="shared" si="2"/>
        <v>15969</v>
      </c>
    </row>
    <row r="124" spans="1:11" ht="36">
      <c r="A124" s="225" t="s">
        <v>421</v>
      </c>
      <c r="B124" s="226" t="s">
        <v>681</v>
      </c>
      <c r="C124" s="232">
        <v>0</v>
      </c>
      <c r="D124" s="10">
        <v>0</v>
      </c>
      <c r="E124" s="233">
        <v>0</v>
      </c>
      <c r="F124" s="232">
        <v>425196</v>
      </c>
      <c r="G124" s="10">
        <v>0</v>
      </c>
      <c r="H124" s="233">
        <v>0</v>
      </c>
      <c r="I124" s="352">
        <f t="shared" si="2"/>
        <v>425196</v>
      </c>
      <c r="J124" s="10">
        <f t="shared" si="2"/>
        <v>0</v>
      </c>
      <c r="K124" s="233">
        <f t="shared" si="2"/>
        <v>0</v>
      </c>
    </row>
    <row r="125" spans="1:11" ht="24">
      <c r="A125" s="225" t="s">
        <v>420</v>
      </c>
      <c r="B125" s="226" t="s">
        <v>682</v>
      </c>
      <c r="C125" s="232">
        <v>0</v>
      </c>
      <c r="D125" s="10">
        <v>0</v>
      </c>
      <c r="E125" s="233">
        <v>0</v>
      </c>
      <c r="F125" s="232">
        <v>0</v>
      </c>
      <c r="G125" s="10">
        <v>0</v>
      </c>
      <c r="H125" s="233">
        <v>0</v>
      </c>
      <c r="I125" s="352">
        <f t="shared" si="2"/>
        <v>0</v>
      </c>
      <c r="J125" s="10">
        <f t="shared" si="2"/>
        <v>0</v>
      </c>
      <c r="K125" s="233">
        <f t="shared" si="2"/>
        <v>0</v>
      </c>
    </row>
    <row r="126" spans="1:11" ht="24">
      <c r="A126" s="225" t="s">
        <v>419</v>
      </c>
      <c r="B126" s="226" t="s">
        <v>683</v>
      </c>
      <c r="C126" s="232">
        <v>0</v>
      </c>
      <c r="D126" s="10">
        <v>0</v>
      </c>
      <c r="E126" s="233">
        <v>0</v>
      </c>
      <c r="F126" s="232">
        <v>0</v>
      </c>
      <c r="G126" s="10">
        <v>0</v>
      </c>
      <c r="H126" s="233">
        <v>0</v>
      </c>
      <c r="I126" s="352">
        <f t="shared" si="2"/>
        <v>0</v>
      </c>
      <c r="J126" s="10">
        <f t="shared" si="2"/>
        <v>0</v>
      </c>
      <c r="K126" s="233">
        <f t="shared" si="2"/>
        <v>0</v>
      </c>
    </row>
    <row r="127" spans="1:11" ht="24">
      <c r="A127" s="225" t="s">
        <v>418</v>
      </c>
      <c r="B127" s="226" t="s">
        <v>684</v>
      </c>
      <c r="C127" s="232">
        <v>0</v>
      </c>
      <c r="D127" s="10">
        <v>0</v>
      </c>
      <c r="E127" s="233">
        <v>0</v>
      </c>
      <c r="F127" s="232">
        <v>0</v>
      </c>
      <c r="G127" s="10">
        <v>0</v>
      </c>
      <c r="H127" s="233">
        <v>0</v>
      </c>
      <c r="I127" s="352">
        <f t="shared" si="2"/>
        <v>0</v>
      </c>
      <c r="J127" s="10">
        <f t="shared" si="2"/>
        <v>0</v>
      </c>
      <c r="K127" s="233">
        <f t="shared" si="2"/>
        <v>0</v>
      </c>
    </row>
    <row r="128" spans="1:11" ht="24">
      <c r="A128" s="225" t="s">
        <v>417</v>
      </c>
      <c r="B128" s="226" t="s">
        <v>685</v>
      </c>
      <c r="C128" s="232">
        <v>0</v>
      </c>
      <c r="D128" s="10">
        <v>0</v>
      </c>
      <c r="E128" s="233">
        <v>0</v>
      </c>
      <c r="F128" s="232">
        <v>0</v>
      </c>
      <c r="G128" s="10">
        <v>0</v>
      </c>
      <c r="H128" s="233">
        <v>0</v>
      </c>
      <c r="I128" s="352">
        <f t="shared" si="2"/>
        <v>0</v>
      </c>
      <c r="J128" s="10">
        <f t="shared" si="2"/>
        <v>0</v>
      </c>
      <c r="K128" s="233">
        <f t="shared" si="2"/>
        <v>0</v>
      </c>
    </row>
    <row r="129" spans="1:11" ht="24">
      <c r="A129" s="225" t="s">
        <v>416</v>
      </c>
      <c r="B129" s="226" t="s">
        <v>29</v>
      </c>
      <c r="C129" s="232">
        <v>0</v>
      </c>
      <c r="D129" s="10">
        <v>0</v>
      </c>
      <c r="E129" s="233">
        <v>0</v>
      </c>
      <c r="F129" s="232">
        <v>0</v>
      </c>
      <c r="G129" s="10">
        <v>0</v>
      </c>
      <c r="H129" s="233">
        <v>0</v>
      </c>
      <c r="I129" s="352">
        <f t="shared" si="2"/>
        <v>0</v>
      </c>
      <c r="J129" s="10">
        <f t="shared" si="2"/>
        <v>0</v>
      </c>
      <c r="K129" s="233">
        <f t="shared" si="2"/>
        <v>0</v>
      </c>
    </row>
    <row r="130" spans="1:11" ht="24">
      <c r="A130" s="225" t="s">
        <v>415</v>
      </c>
      <c r="B130" s="226" t="s">
        <v>686</v>
      </c>
      <c r="C130" s="232">
        <v>0</v>
      </c>
      <c r="D130" s="10">
        <v>0</v>
      </c>
      <c r="E130" s="233">
        <v>0</v>
      </c>
      <c r="F130" s="232">
        <v>0</v>
      </c>
      <c r="G130" s="10">
        <v>0</v>
      </c>
      <c r="H130" s="233">
        <v>0</v>
      </c>
      <c r="I130" s="352">
        <f t="shared" si="2"/>
        <v>0</v>
      </c>
      <c r="J130" s="10">
        <f t="shared" si="2"/>
        <v>0</v>
      </c>
      <c r="K130" s="233">
        <f t="shared" si="2"/>
        <v>0</v>
      </c>
    </row>
    <row r="131" spans="1:11" ht="24">
      <c r="A131" s="225" t="s">
        <v>414</v>
      </c>
      <c r="B131" s="226" t="s">
        <v>687</v>
      </c>
      <c r="C131" s="232">
        <v>0</v>
      </c>
      <c r="D131" s="10">
        <v>0</v>
      </c>
      <c r="E131" s="233">
        <v>0</v>
      </c>
      <c r="F131" s="232">
        <v>0</v>
      </c>
      <c r="G131" s="10">
        <v>0</v>
      </c>
      <c r="H131" s="233">
        <v>0</v>
      </c>
      <c r="I131" s="352">
        <f t="shared" si="2"/>
        <v>0</v>
      </c>
      <c r="J131" s="10">
        <f t="shared" si="2"/>
        <v>0</v>
      </c>
      <c r="K131" s="233">
        <f t="shared" si="2"/>
        <v>0</v>
      </c>
    </row>
    <row r="132" spans="1:11" ht="24">
      <c r="A132" s="225" t="s">
        <v>413</v>
      </c>
      <c r="B132" s="226" t="s">
        <v>688</v>
      </c>
      <c r="C132" s="232">
        <v>0</v>
      </c>
      <c r="D132" s="10">
        <v>0</v>
      </c>
      <c r="E132" s="233">
        <v>0</v>
      </c>
      <c r="F132" s="232">
        <v>0</v>
      </c>
      <c r="G132" s="10">
        <v>0</v>
      </c>
      <c r="H132" s="233">
        <v>15969</v>
      </c>
      <c r="I132" s="352">
        <f t="shared" si="2"/>
        <v>0</v>
      </c>
      <c r="J132" s="10">
        <f t="shared" si="2"/>
        <v>0</v>
      </c>
      <c r="K132" s="233">
        <f t="shared" si="2"/>
        <v>15969</v>
      </c>
    </row>
    <row r="133" spans="1:11" ht="24">
      <c r="A133" s="225" t="s">
        <v>412</v>
      </c>
      <c r="B133" s="226" t="s">
        <v>689</v>
      </c>
      <c r="C133" s="232">
        <v>0</v>
      </c>
      <c r="D133" s="10">
        <v>0</v>
      </c>
      <c r="E133" s="233">
        <v>0</v>
      </c>
      <c r="F133" s="232">
        <v>0</v>
      </c>
      <c r="G133" s="10">
        <v>0</v>
      </c>
      <c r="H133" s="233">
        <v>0</v>
      </c>
      <c r="I133" s="352">
        <f t="shared" si="2"/>
        <v>0</v>
      </c>
      <c r="J133" s="10">
        <f t="shared" si="2"/>
        <v>0</v>
      </c>
      <c r="K133" s="233">
        <f t="shared" si="2"/>
        <v>0</v>
      </c>
    </row>
    <row r="134" spans="1:11" ht="24">
      <c r="A134" s="225" t="s">
        <v>411</v>
      </c>
      <c r="B134" s="226" t="s">
        <v>690</v>
      </c>
      <c r="C134" s="232">
        <v>0</v>
      </c>
      <c r="D134" s="10">
        <v>0</v>
      </c>
      <c r="E134" s="233">
        <v>0</v>
      </c>
      <c r="F134" s="232">
        <v>0</v>
      </c>
      <c r="G134" s="10">
        <v>0</v>
      </c>
      <c r="H134" s="233">
        <v>0</v>
      </c>
      <c r="I134" s="352">
        <f t="shared" si="2"/>
        <v>0</v>
      </c>
      <c r="J134" s="10">
        <f t="shared" si="2"/>
        <v>0</v>
      </c>
      <c r="K134" s="233">
        <f t="shared" si="2"/>
        <v>0</v>
      </c>
    </row>
    <row r="135" spans="1:11" ht="24">
      <c r="A135" s="225" t="s">
        <v>410</v>
      </c>
      <c r="B135" s="226" t="s">
        <v>691</v>
      </c>
      <c r="C135" s="232">
        <v>0</v>
      </c>
      <c r="D135" s="10">
        <v>0</v>
      </c>
      <c r="E135" s="233">
        <v>0</v>
      </c>
      <c r="F135" s="232">
        <v>0</v>
      </c>
      <c r="G135" s="10">
        <v>0</v>
      </c>
      <c r="H135" s="233">
        <v>0</v>
      </c>
      <c r="I135" s="352">
        <f t="shared" si="2"/>
        <v>0</v>
      </c>
      <c r="J135" s="10">
        <f t="shared" si="2"/>
        <v>0</v>
      </c>
      <c r="K135" s="233">
        <f t="shared" si="2"/>
        <v>0</v>
      </c>
    </row>
    <row r="136" spans="1:11" ht="24">
      <c r="A136" s="225" t="s">
        <v>409</v>
      </c>
      <c r="B136" s="226" t="s">
        <v>692</v>
      </c>
      <c r="C136" s="232">
        <v>0</v>
      </c>
      <c r="D136" s="10">
        <v>0</v>
      </c>
      <c r="E136" s="233">
        <v>0</v>
      </c>
      <c r="F136" s="232">
        <v>0</v>
      </c>
      <c r="G136" s="10">
        <v>0</v>
      </c>
      <c r="H136" s="233">
        <v>0</v>
      </c>
      <c r="I136" s="352">
        <f t="shared" si="2"/>
        <v>0</v>
      </c>
      <c r="J136" s="10">
        <f t="shared" si="2"/>
        <v>0</v>
      </c>
      <c r="K136" s="233">
        <f t="shared" si="2"/>
        <v>0</v>
      </c>
    </row>
    <row r="137" spans="1:11" ht="24">
      <c r="A137" s="225" t="s">
        <v>408</v>
      </c>
      <c r="B137" s="226" t="s">
        <v>693</v>
      </c>
      <c r="C137" s="232">
        <v>0</v>
      </c>
      <c r="D137" s="10">
        <v>0</v>
      </c>
      <c r="E137" s="233">
        <v>0</v>
      </c>
      <c r="F137" s="232">
        <v>0</v>
      </c>
      <c r="G137" s="10">
        <v>0</v>
      </c>
      <c r="H137" s="233">
        <v>0</v>
      </c>
      <c r="I137" s="352">
        <f t="shared" si="2"/>
        <v>0</v>
      </c>
      <c r="J137" s="10">
        <f t="shared" si="2"/>
        <v>0</v>
      </c>
      <c r="K137" s="233">
        <f t="shared" si="2"/>
        <v>0</v>
      </c>
    </row>
    <row r="138" spans="1:11" ht="24">
      <c r="A138" s="225" t="s">
        <v>407</v>
      </c>
      <c r="B138" s="226" t="s">
        <v>694</v>
      </c>
      <c r="C138" s="232">
        <v>0</v>
      </c>
      <c r="D138" s="10">
        <v>0</v>
      </c>
      <c r="E138" s="233">
        <v>0</v>
      </c>
      <c r="F138" s="232">
        <v>0</v>
      </c>
      <c r="G138" s="10">
        <v>0</v>
      </c>
      <c r="H138" s="233">
        <v>0</v>
      </c>
      <c r="I138" s="352">
        <f t="shared" si="2"/>
        <v>0</v>
      </c>
      <c r="J138" s="10">
        <f t="shared" si="2"/>
        <v>0</v>
      </c>
      <c r="K138" s="233">
        <f t="shared" si="2"/>
        <v>0</v>
      </c>
    </row>
    <row r="139" spans="1:11" ht="24">
      <c r="A139" s="225" t="s">
        <v>406</v>
      </c>
      <c r="B139" s="226" t="s">
        <v>695</v>
      </c>
      <c r="C139" s="232">
        <v>0</v>
      </c>
      <c r="D139" s="10">
        <v>0</v>
      </c>
      <c r="E139" s="233">
        <v>0</v>
      </c>
      <c r="F139" s="232">
        <v>0</v>
      </c>
      <c r="G139" s="10">
        <v>0</v>
      </c>
      <c r="H139" s="233">
        <v>0</v>
      </c>
      <c r="I139" s="352">
        <f t="shared" si="2"/>
        <v>0</v>
      </c>
      <c r="J139" s="10">
        <f t="shared" si="2"/>
        <v>0</v>
      </c>
      <c r="K139" s="233">
        <f t="shared" si="2"/>
        <v>0</v>
      </c>
    </row>
    <row r="140" spans="1:11" ht="36">
      <c r="A140" s="225" t="s">
        <v>405</v>
      </c>
      <c r="B140" s="226" t="s">
        <v>696</v>
      </c>
      <c r="C140" s="232">
        <v>0</v>
      </c>
      <c r="D140" s="10">
        <v>0</v>
      </c>
      <c r="E140" s="233">
        <v>0</v>
      </c>
      <c r="F140" s="232">
        <v>0</v>
      </c>
      <c r="G140" s="10">
        <v>0</v>
      </c>
      <c r="H140" s="233">
        <v>0</v>
      </c>
      <c r="I140" s="352">
        <f aca="true" t="shared" si="3" ref="I140:K186">+C140+F140</f>
        <v>0</v>
      </c>
      <c r="J140" s="10">
        <f t="shared" si="3"/>
        <v>0</v>
      </c>
      <c r="K140" s="233">
        <f t="shared" si="3"/>
        <v>0</v>
      </c>
    </row>
    <row r="141" spans="1:11" ht="36">
      <c r="A141" s="225" t="s">
        <v>404</v>
      </c>
      <c r="B141" s="226" t="s">
        <v>697</v>
      </c>
      <c r="C141" s="232">
        <v>0</v>
      </c>
      <c r="D141" s="10">
        <v>0</v>
      </c>
      <c r="E141" s="233">
        <v>0</v>
      </c>
      <c r="F141" s="232">
        <v>0</v>
      </c>
      <c r="G141" s="10">
        <v>0</v>
      </c>
      <c r="H141" s="233">
        <v>0</v>
      </c>
      <c r="I141" s="352">
        <f t="shared" si="3"/>
        <v>0</v>
      </c>
      <c r="J141" s="10">
        <f t="shared" si="3"/>
        <v>0</v>
      </c>
      <c r="K141" s="233">
        <f t="shared" si="3"/>
        <v>0</v>
      </c>
    </row>
    <row r="142" spans="1:11" ht="36">
      <c r="A142" s="225" t="s">
        <v>403</v>
      </c>
      <c r="B142" s="226" t="s">
        <v>698</v>
      </c>
      <c r="C142" s="232">
        <v>0</v>
      </c>
      <c r="D142" s="10">
        <v>0</v>
      </c>
      <c r="E142" s="233">
        <v>0</v>
      </c>
      <c r="F142" s="232">
        <v>0</v>
      </c>
      <c r="G142" s="10">
        <v>0</v>
      </c>
      <c r="H142" s="233">
        <v>0</v>
      </c>
      <c r="I142" s="352">
        <f t="shared" si="3"/>
        <v>0</v>
      </c>
      <c r="J142" s="10">
        <f t="shared" si="3"/>
        <v>0</v>
      </c>
      <c r="K142" s="233">
        <f t="shared" si="3"/>
        <v>0</v>
      </c>
    </row>
    <row r="143" spans="1:11" ht="24">
      <c r="A143" s="225" t="s">
        <v>402</v>
      </c>
      <c r="B143" s="226" t="s">
        <v>699</v>
      </c>
      <c r="C143" s="232">
        <v>0</v>
      </c>
      <c r="D143" s="10">
        <v>0</v>
      </c>
      <c r="E143" s="233">
        <v>0</v>
      </c>
      <c r="F143" s="232">
        <v>0</v>
      </c>
      <c r="G143" s="10">
        <v>0</v>
      </c>
      <c r="H143" s="233">
        <v>0</v>
      </c>
      <c r="I143" s="352">
        <f t="shared" si="3"/>
        <v>0</v>
      </c>
      <c r="J143" s="10">
        <f t="shared" si="3"/>
        <v>0</v>
      </c>
      <c r="K143" s="233">
        <f t="shared" si="3"/>
        <v>0</v>
      </c>
    </row>
    <row r="144" spans="1:11" ht="36">
      <c r="A144" s="225" t="s">
        <v>401</v>
      </c>
      <c r="B144" s="226" t="s">
        <v>700</v>
      </c>
      <c r="C144" s="232">
        <v>0</v>
      </c>
      <c r="D144" s="10">
        <v>0</v>
      </c>
      <c r="E144" s="233">
        <v>0</v>
      </c>
      <c r="F144" s="232">
        <v>0</v>
      </c>
      <c r="G144" s="10">
        <v>0</v>
      </c>
      <c r="H144" s="233">
        <v>0</v>
      </c>
      <c r="I144" s="352">
        <f t="shared" si="3"/>
        <v>0</v>
      </c>
      <c r="J144" s="10">
        <f t="shared" si="3"/>
        <v>0</v>
      </c>
      <c r="K144" s="233">
        <f t="shared" si="3"/>
        <v>0</v>
      </c>
    </row>
    <row r="145" spans="1:11" ht="36">
      <c r="A145" s="225" t="s">
        <v>400</v>
      </c>
      <c r="B145" s="226" t="s">
        <v>701</v>
      </c>
      <c r="C145" s="232">
        <v>0</v>
      </c>
      <c r="D145" s="10">
        <v>0</v>
      </c>
      <c r="E145" s="233">
        <v>0</v>
      </c>
      <c r="F145" s="232">
        <v>0</v>
      </c>
      <c r="G145" s="10">
        <v>0</v>
      </c>
      <c r="H145" s="233">
        <v>0</v>
      </c>
      <c r="I145" s="352">
        <f t="shared" si="3"/>
        <v>0</v>
      </c>
      <c r="J145" s="10">
        <f t="shared" si="3"/>
        <v>0</v>
      </c>
      <c r="K145" s="233">
        <f t="shared" si="3"/>
        <v>0</v>
      </c>
    </row>
    <row r="146" spans="1:11" ht="36">
      <c r="A146" s="225" t="s">
        <v>399</v>
      </c>
      <c r="B146" s="226" t="s">
        <v>702</v>
      </c>
      <c r="C146" s="232">
        <v>0</v>
      </c>
      <c r="D146" s="10">
        <v>0</v>
      </c>
      <c r="E146" s="233">
        <v>0</v>
      </c>
      <c r="F146" s="232">
        <v>0</v>
      </c>
      <c r="G146" s="10">
        <v>0</v>
      </c>
      <c r="H146" s="233">
        <v>0</v>
      </c>
      <c r="I146" s="352">
        <f t="shared" si="3"/>
        <v>0</v>
      </c>
      <c r="J146" s="10">
        <f t="shared" si="3"/>
        <v>0</v>
      </c>
      <c r="K146" s="233">
        <f t="shared" si="3"/>
        <v>0</v>
      </c>
    </row>
    <row r="147" spans="1:11" ht="24">
      <c r="A147" s="225" t="s">
        <v>398</v>
      </c>
      <c r="B147" s="226" t="s">
        <v>30</v>
      </c>
      <c r="C147" s="232">
        <v>0</v>
      </c>
      <c r="D147" s="10">
        <v>0</v>
      </c>
      <c r="E147" s="233">
        <v>0</v>
      </c>
      <c r="F147" s="232">
        <v>0</v>
      </c>
      <c r="G147" s="10">
        <v>0</v>
      </c>
      <c r="H147" s="233">
        <v>0</v>
      </c>
      <c r="I147" s="352">
        <f t="shared" si="3"/>
        <v>0</v>
      </c>
      <c r="J147" s="10">
        <f t="shared" si="3"/>
        <v>0</v>
      </c>
      <c r="K147" s="233">
        <f t="shared" si="3"/>
        <v>0</v>
      </c>
    </row>
    <row r="148" spans="1:11" ht="24">
      <c r="A148" s="225" t="s">
        <v>397</v>
      </c>
      <c r="B148" s="226" t="s">
        <v>703</v>
      </c>
      <c r="C148" s="232">
        <v>0</v>
      </c>
      <c r="D148" s="10">
        <v>0</v>
      </c>
      <c r="E148" s="233">
        <v>0</v>
      </c>
      <c r="F148" s="232">
        <v>0</v>
      </c>
      <c r="G148" s="10">
        <v>0</v>
      </c>
      <c r="H148" s="233">
        <v>0</v>
      </c>
      <c r="I148" s="352">
        <f t="shared" si="3"/>
        <v>0</v>
      </c>
      <c r="J148" s="10">
        <f t="shared" si="3"/>
        <v>0</v>
      </c>
      <c r="K148" s="233">
        <f t="shared" si="3"/>
        <v>0</v>
      </c>
    </row>
    <row r="149" spans="1:11" ht="24">
      <c r="A149" s="225" t="s">
        <v>396</v>
      </c>
      <c r="B149" s="226" t="s">
        <v>31</v>
      </c>
      <c r="C149" s="232">
        <v>0</v>
      </c>
      <c r="D149" s="10">
        <v>0</v>
      </c>
      <c r="E149" s="233">
        <v>0</v>
      </c>
      <c r="F149" s="232">
        <v>0</v>
      </c>
      <c r="G149" s="10">
        <v>0</v>
      </c>
      <c r="H149" s="233">
        <v>0</v>
      </c>
      <c r="I149" s="352">
        <f t="shared" si="3"/>
        <v>0</v>
      </c>
      <c r="J149" s="10">
        <f t="shared" si="3"/>
        <v>0</v>
      </c>
      <c r="K149" s="233">
        <f t="shared" si="3"/>
        <v>0</v>
      </c>
    </row>
    <row r="150" spans="1:11" ht="24">
      <c r="A150" s="225" t="s">
        <v>395</v>
      </c>
      <c r="B150" s="226" t="s">
        <v>32</v>
      </c>
      <c r="C150" s="232">
        <v>0</v>
      </c>
      <c r="D150" s="10">
        <v>0</v>
      </c>
      <c r="E150" s="233">
        <v>0</v>
      </c>
      <c r="F150" s="232">
        <v>0</v>
      </c>
      <c r="G150" s="10">
        <v>0</v>
      </c>
      <c r="H150" s="233">
        <v>0</v>
      </c>
      <c r="I150" s="352">
        <f t="shared" si="3"/>
        <v>0</v>
      </c>
      <c r="J150" s="10">
        <f t="shared" si="3"/>
        <v>0</v>
      </c>
      <c r="K150" s="233">
        <f t="shared" si="3"/>
        <v>0</v>
      </c>
    </row>
    <row r="151" spans="1:11" ht="24">
      <c r="A151" s="225" t="s">
        <v>394</v>
      </c>
      <c r="B151" s="226" t="s">
        <v>33</v>
      </c>
      <c r="C151" s="232">
        <v>0</v>
      </c>
      <c r="D151" s="10">
        <v>0</v>
      </c>
      <c r="E151" s="233">
        <v>0</v>
      </c>
      <c r="F151" s="232">
        <v>0</v>
      </c>
      <c r="G151" s="10">
        <v>0</v>
      </c>
      <c r="H151" s="233">
        <v>0</v>
      </c>
      <c r="I151" s="352">
        <f t="shared" si="3"/>
        <v>0</v>
      </c>
      <c r="J151" s="10">
        <f t="shared" si="3"/>
        <v>0</v>
      </c>
      <c r="K151" s="233">
        <f t="shared" si="3"/>
        <v>0</v>
      </c>
    </row>
    <row r="152" spans="1:11" ht="24">
      <c r="A152" s="227" t="s">
        <v>393</v>
      </c>
      <c r="B152" s="228" t="s">
        <v>704</v>
      </c>
      <c r="C152" s="234">
        <v>10092</v>
      </c>
      <c r="D152" s="11">
        <v>0</v>
      </c>
      <c r="E152" s="235">
        <v>5809974</v>
      </c>
      <c r="F152" s="234">
        <v>425196</v>
      </c>
      <c r="G152" s="11">
        <v>0</v>
      </c>
      <c r="H152" s="235">
        <v>15969</v>
      </c>
      <c r="I152" s="353">
        <f t="shared" si="3"/>
        <v>435288</v>
      </c>
      <c r="J152" s="11">
        <f t="shared" si="3"/>
        <v>0</v>
      </c>
      <c r="K152" s="235">
        <f t="shared" si="3"/>
        <v>5825943</v>
      </c>
    </row>
    <row r="153" spans="1:11" ht="12">
      <c r="A153" s="225" t="s">
        <v>392</v>
      </c>
      <c r="B153" s="226" t="s">
        <v>705</v>
      </c>
      <c r="C153" s="232">
        <v>4975000</v>
      </c>
      <c r="D153" s="10">
        <v>0</v>
      </c>
      <c r="E153" s="233">
        <v>4052</v>
      </c>
      <c r="F153" s="232">
        <v>0</v>
      </c>
      <c r="G153" s="10">
        <v>0</v>
      </c>
      <c r="H153" s="233">
        <v>2962</v>
      </c>
      <c r="I153" s="352">
        <f t="shared" si="3"/>
        <v>4975000</v>
      </c>
      <c r="J153" s="10">
        <f t="shared" si="3"/>
        <v>0</v>
      </c>
      <c r="K153" s="233">
        <f t="shared" si="3"/>
        <v>7014</v>
      </c>
    </row>
    <row r="154" spans="1:11" ht="12">
      <c r="A154" s="225" t="s">
        <v>391</v>
      </c>
      <c r="B154" s="226" t="s">
        <v>706</v>
      </c>
      <c r="C154" s="232">
        <v>0</v>
      </c>
      <c r="D154" s="10">
        <v>0</v>
      </c>
      <c r="E154" s="233">
        <v>0</v>
      </c>
      <c r="F154" s="232">
        <v>0</v>
      </c>
      <c r="G154" s="10">
        <v>0</v>
      </c>
      <c r="H154" s="233">
        <v>0</v>
      </c>
      <c r="I154" s="352">
        <f t="shared" si="3"/>
        <v>0</v>
      </c>
      <c r="J154" s="10">
        <f t="shared" si="3"/>
        <v>0</v>
      </c>
      <c r="K154" s="233">
        <f t="shared" si="3"/>
        <v>0</v>
      </c>
    </row>
    <row r="155" spans="1:11" ht="12">
      <c r="A155" s="225" t="s">
        <v>390</v>
      </c>
      <c r="B155" s="226" t="s">
        <v>34</v>
      </c>
      <c r="C155" s="232">
        <v>4975000</v>
      </c>
      <c r="D155" s="10">
        <v>0</v>
      </c>
      <c r="E155" s="233">
        <v>0</v>
      </c>
      <c r="F155" s="232">
        <v>0</v>
      </c>
      <c r="G155" s="10">
        <v>0</v>
      </c>
      <c r="H155" s="233">
        <v>0</v>
      </c>
      <c r="I155" s="352">
        <f t="shared" si="3"/>
        <v>4975000</v>
      </c>
      <c r="J155" s="10">
        <f t="shared" si="3"/>
        <v>0</v>
      </c>
      <c r="K155" s="233">
        <f t="shared" si="3"/>
        <v>0</v>
      </c>
    </row>
    <row r="156" spans="1:11" ht="12">
      <c r="A156" s="225" t="s">
        <v>389</v>
      </c>
      <c r="B156" s="226" t="s">
        <v>707</v>
      </c>
      <c r="C156" s="232">
        <v>0</v>
      </c>
      <c r="D156" s="10">
        <v>0</v>
      </c>
      <c r="E156" s="233">
        <v>0</v>
      </c>
      <c r="F156" s="232">
        <v>0</v>
      </c>
      <c r="G156" s="10">
        <v>0</v>
      </c>
      <c r="H156" s="233">
        <v>0</v>
      </c>
      <c r="I156" s="352">
        <f t="shared" si="3"/>
        <v>0</v>
      </c>
      <c r="J156" s="10">
        <f t="shared" si="3"/>
        <v>0</v>
      </c>
      <c r="K156" s="233">
        <f t="shared" si="3"/>
        <v>0</v>
      </c>
    </row>
    <row r="157" spans="1:11" ht="12">
      <c r="A157" s="225" t="s">
        <v>388</v>
      </c>
      <c r="B157" s="226" t="s">
        <v>708</v>
      </c>
      <c r="C157" s="232">
        <v>0</v>
      </c>
      <c r="D157" s="10">
        <v>0</v>
      </c>
      <c r="E157" s="233">
        <v>0</v>
      </c>
      <c r="F157" s="232">
        <v>0</v>
      </c>
      <c r="G157" s="10">
        <v>0</v>
      </c>
      <c r="H157" s="233">
        <v>0</v>
      </c>
      <c r="I157" s="352">
        <f t="shared" si="3"/>
        <v>0</v>
      </c>
      <c r="J157" s="10">
        <f t="shared" si="3"/>
        <v>0</v>
      </c>
      <c r="K157" s="233">
        <f t="shared" si="3"/>
        <v>0</v>
      </c>
    </row>
    <row r="158" spans="1:11" ht="12">
      <c r="A158" s="225" t="s">
        <v>387</v>
      </c>
      <c r="B158" s="226" t="s">
        <v>709</v>
      </c>
      <c r="C158" s="232">
        <v>0</v>
      </c>
      <c r="D158" s="10">
        <v>0</v>
      </c>
      <c r="E158" s="233">
        <v>0</v>
      </c>
      <c r="F158" s="232">
        <v>0</v>
      </c>
      <c r="G158" s="10">
        <v>0</v>
      </c>
      <c r="H158" s="233">
        <v>0</v>
      </c>
      <c r="I158" s="352">
        <f t="shared" si="3"/>
        <v>0</v>
      </c>
      <c r="J158" s="10">
        <f t="shared" si="3"/>
        <v>0</v>
      </c>
      <c r="K158" s="233">
        <f t="shared" si="3"/>
        <v>0</v>
      </c>
    </row>
    <row r="159" spans="1:11" ht="12">
      <c r="A159" s="225" t="s">
        <v>386</v>
      </c>
      <c r="B159" s="226" t="s">
        <v>710</v>
      </c>
      <c r="C159" s="232">
        <v>0</v>
      </c>
      <c r="D159" s="10">
        <v>0</v>
      </c>
      <c r="E159" s="233">
        <v>4052</v>
      </c>
      <c r="F159" s="232">
        <v>0</v>
      </c>
      <c r="G159" s="10">
        <v>0</v>
      </c>
      <c r="H159" s="233">
        <v>2962</v>
      </c>
      <c r="I159" s="352">
        <f t="shared" si="3"/>
        <v>0</v>
      </c>
      <c r="J159" s="10">
        <f t="shared" si="3"/>
        <v>0</v>
      </c>
      <c r="K159" s="233">
        <f t="shared" si="3"/>
        <v>7014</v>
      </c>
    </row>
    <row r="160" spans="1:11" ht="24">
      <c r="A160" s="225" t="s">
        <v>385</v>
      </c>
      <c r="B160" s="226" t="s">
        <v>711</v>
      </c>
      <c r="C160" s="232">
        <v>0</v>
      </c>
      <c r="D160" s="10">
        <v>0</v>
      </c>
      <c r="E160" s="233">
        <v>0</v>
      </c>
      <c r="F160" s="232">
        <v>0</v>
      </c>
      <c r="G160" s="10">
        <v>0</v>
      </c>
      <c r="H160" s="233">
        <v>0</v>
      </c>
      <c r="I160" s="352">
        <f t="shared" si="3"/>
        <v>0</v>
      </c>
      <c r="J160" s="10">
        <f t="shared" si="3"/>
        <v>0</v>
      </c>
      <c r="K160" s="233">
        <f t="shared" si="3"/>
        <v>0</v>
      </c>
    </row>
    <row r="161" spans="1:11" ht="12">
      <c r="A161" s="225" t="s">
        <v>384</v>
      </c>
      <c r="B161" s="226" t="s">
        <v>712</v>
      </c>
      <c r="C161" s="232">
        <v>0</v>
      </c>
      <c r="D161" s="10">
        <v>0</v>
      </c>
      <c r="E161" s="233">
        <v>0</v>
      </c>
      <c r="F161" s="232">
        <v>0</v>
      </c>
      <c r="G161" s="10">
        <v>0</v>
      </c>
      <c r="H161" s="233">
        <v>0</v>
      </c>
      <c r="I161" s="352">
        <f t="shared" si="3"/>
        <v>0</v>
      </c>
      <c r="J161" s="10">
        <f t="shared" si="3"/>
        <v>0</v>
      </c>
      <c r="K161" s="233">
        <f t="shared" si="3"/>
        <v>0</v>
      </c>
    </row>
    <row r="162" spans="1:11" ht="12">
      <c r="A162" s="225" t="s">
        <v>383</v>
      </c>
      <c r="B162" s="226" t="s">
        <v>713</v>
      </c>
      <c r="C162" s="232">
        <v>30000</v>
      </c>
      <c r="D162" s="10">
        <v>0</v>
      </c>
      <c r="E162" s="233">
        <v>50000</v>
      </c>
      <c r="F162" s="232">
        <v>0</v>
      </c>
      <c r="G162" s="10">
        <v>0</v>
      </c>
      <c r="H162" s="233">
        <v>0</v>
      </c>
      <c r="I162" s="352">
        <f t="shared" si="3"/>
        <v>30000</v>
      </c>
      <c r="J162" s="10">
        <f t="shared" si="3"/>
        <v>0</v>
      </c>
      <c r="K162" s="233">
        <f t="shared" si="3"/>
        <v>50000</v>
      </c>
    </row>
    <row r="163" spans="1:11" ht="24">
      <c r="A163" s="225" t="s">
        <v>382</v>
      </c>
      <c r="B163" s="226" t="s">
        <v>714</v>
      </c>
      <c r="C163" s="232">
        <v>0</v>
      </c>
      <c r="D163" s="10">
        <v>0</v>
      </c>
      <c r="E163" s="233">
        <v>0</v>
      </c>
      <c r="F163" s="232">
        <v>0</v>
      </c>
      <c r="G163" s="10">
        <v>0</v>
      </c>
      <c r="H163" s="233">
        <v>0</v>
      </c>
      <c r="I163" s="352">
        <f t="shared" si="3"/>
        <v>0</v>
      </c>
      <c r="J163" s="10">
        <f t="shared" si="3"/>
        <v>0</v>
      </c>
      <c r="K163" s="233">
        <f t="shared" si="3"/>
        <v>0</v>
      </c>
    </row>
    <row r="164" spans="1:11" ht="24">
      <c r="A164" s="225" t="s">
        <v>381</v>
      </c>
      <c r="B164" s="226" t="s">
        <v>715</v>
      </c>
      <c r="C164" s="232">
        <v>0</v>
      </c>
      <c r="D164" s="10">
        <v>0</v>
      </c>
      <c r="E164" s="233">
        <v>0</v>
      </c>
      <c r="F164" s="232">
        <v>0</v>
      </c>
      <c r="G164" s="10">
        <v>0</v>
      </c>
      <c r="H164" s="233">
        <v>0</v>
      </c>
      <c r="I164" s="352">
        <f t="shared" si="3"/>
        <v>0</v>
      </c>
      <c r="J164" s="10">
        <f t="shared" si="3"/>
        <v>0</v>
      </c>
      <c r="K164" s="233">
        <f t="shared" si="3"/>
        <v>0</v>
      </c>
    </row>
    <row r="165" spans="1:11" ht="24">
      <c r="A165" s="225" t="s">
        <v>528</v>
      </c>
      <c r="B165" s="226" t="s">
        <v>716</v>
      </c>
      <c r="C165" s="232">
        <v>0</v>
      </c>
      <c r="D165" s="10">
        <v>0</v>
      </c>
      <c r="E165" s="233">
        <v>0</v>
      </c>
      <c r="F165" s="232">
        <v>0</v>
      </c>
      <c r="G165" s="10">
        <v>0</v>
      </c>
      <c r="H165" s="233">
        <v>0</v>
      </c>
      <c r="I165" s="352">
        <f t="shared" si="3"/>
        <v>0</v>
      </c>
      <c r="J165" s="10">
        <f t="shared" si="3"/>
        <v>0</v>
      </c>
      <c r="K165" s="233">
        <f t="shared" si="3"/>
        <v>0</v>
      </c>
    </row>
    <row r="166" spans="1:11" ht="12">
      <c r="A166" s="225" t="s">
        <v>717</v>
      </c>
      <c r="B166" s="226" t="s">
        <v>35</v>
      </c>
      <c r="C166" s="232">
        <v>0</v>
      </c>
      <c r="D166" s="10">
        <v>0</v>
      </c>
      <c r="E166" s="233">
        <v>0</v>
      </c>
      <c r="F166" s="232">
        <v>0</v>
      </c>
      <c r="G166" s="10">
        <v>0</v>
      </c>
      <c r="H166" s="233">
        <v>0</v>
      </c>
      <c r="I166" s="352">
        <f t="shared" si="3"/>
        <v>0</v>
      </c>
      <c r="J166" s="10">
        <f t="shared" si="3"/>
        <v>0</v>
      </c>
      <c r="K166" s="233">
        <f t="shared" si="3"/>
        <v>0</v>
      </c>
    </row>
    <row r="167" spans="1:11" ht="24">
      <c r="A167" s="225" t="s">
        <v>719</v>
      </c>
      <c r="B167" s="226" t="s">
        <v>718</v>
      </c>
      <c r="C167" s="232">
        <v>0</v>
      </c>
      <c r="D167" s="10">
        <v>0</v>
      </c>
      <c r="E167" s="233">
        <v>0</v>
      </c>
      <c r="F167" s="232">
        <v>0</v>
      </c>
      <c r="G167" s="10">
        <v>0</v>
      </c>
      <c r="H167" s="233">
        <v>0</v>
      </c>
      <c r="I167" s="352">
        <f t="shared" si="3"/>
        <v>0</v>
      </c>
      <c r="J167" s="10">
        <f t="shared" si="3"/>
        <v>0</v>
      </c>
      <c r="K167" s="233">
        <f t="shared" si="3"/>
        <v>0</v>
      </c>
    </row>
    <row r="168" spans="1:11" ht="12">
      <c r="A168" s="227" t="s">
        <v>721</v>
      </c>
      <c r="B168" s="228" t="s">
        <v>720</v>
      </c>
      <c r="C168" s="234">
        <v>5005000</v>
      </c>
      <c r="D168" s="11">
        <v>0</v>
      </c>
      <c r="E168" s="235">
        <v>54052</v>
      </c>
      <c r="F168" s="234">
        <v>0</v>
      </c>
      <c r="G168" s="11">
        <v>0</v>
      </c>
      <c r="H168" s="235">
        <v>2962</v>
      </c>
      <c r="I168" s="353">
        <f t="shared" si="3"/>
        <v>5005000</v>
      </c>
      <c r="J168" s="11">
        <f t="shared" si="3"/>
        <v>0</v>
      </c>
      <c r="K168" s="235">
        <f t="shared" si="3"/>
        <v>57014</v>
      </c>
    </row>
    <row r="169" spans="1:11" ht="12">
      <c r="A169" s="227" t="s">
        <v>723</v>
      </c>
      <c r="B169" s="228" t="s">
        <v>722</v>
      </c>
      <c r="C169" s="234">
        <v>6667118</v>
      </c>
      <c r="D169" s="11">
        <v>0</v>
      </c>
      <c r="E169" s="235">
        <v>6200974</v>
      </c>
      <c r="F169" s="234">
        <v>425196</v>
      </c>
      <c r="G169" s="11">
        <v>0</v>
      </c>
      <c r="H169" s="235">
        <v>18931</v>
      </c>
      <c r="I169" s="353">
        <f t="shared" si="3"/>
        <v>7092314</v>
      </c>
      <c r="J169" s="11">
        <f t="shared" si="3"/>
        <v>0</v>
      </c>
      <c r="K169" s="235">
        <f t="shared" si="3"/>
        <v>6219905</v>
      </c>
    </row>
    <row r="170" spans="1:11" ht="24">
      <c r="A170" s="225" t="s">
        <v>724</v>
      </c>
      <c r="B170" s="226" t="s">
        <v>36</v>
      </c>
      <c r="C170" s="232">
        <v>0</v>
      </c>
      <c r="D170" s="10">
        <v>0</v>
      </c>
      <c r="E170" s="233">
        <v>0</v>
      </c>
      <c r="F170" s="232">
        <v>0</v>
      </c>
      <c r="G170" s="10">
        <v>0</v>
      </c>
      <c r="H170" s="233">
        <v>0</v>
      </c>
      <c r="I170" s="352">
        <f t="shared" si="3"/>
        <v>0</v>
      </c>
      <c r="J170" s="10">
        <f t="shared" si="3"/>
        <v>0</v>
      </c>
      <c r="K170" s="233">
        <f t="shared" si="3"/>
        <v>0</v>
      </c>
    </row>
    <row r="171" spans="1:11" ht="12">
      <c r="A171" s="225" t="s">
        <v>725</v>
      </c>
      <c r="B171" s="226" t="s">
        <v>37</v>
      </c>
      <c r="C171" s="232">
        <v>0</v>
      </c>
      <c r="D171" s="10">
        <v>0</v>
      </c>
      <c r="E171" s="233">
        <v>0</v>
      </c>
      <c r="F171" s="232">
        <v>0</v>
      </c>
      <c r="G171" s="10">
        <v>0</v>
      </c>
      <c r="H171" s="233">
        <v>0</v>
      </c>
      <c r="I171" s="352">
        <f t="shared" si="3"/>
        <v>0</v>
      </c>
      <c r="J171" s="10">
        <f t="shared" si="3"/>
        <v>0</v>
      </c>
      <c r="K171" s="233">
        <f t="shared" si="3"/>
        <v>0</v>
      </c>
    </row>
    <row r="172" spans="1:11" ht="24">
      <c r="A172" s="225" t="s">
        <v>726</v>
      </c>
      <c r="B172" s="226" t="s">
        <v>38</v>
      </c>
      <c r="C172" s="232">
        <v>1343250</v>
      </c>
      <c r="D172" s="10">
        <v>0</v>
      </c>
      <c r="E172" s="233">
        <v>0</v>
      </c>
      <c r="F172" s="232">
        <v>0</v>
      </c>
      <c r="G172" s="10">
        <v>0</v>
      </c>
      <c r="H172" s="233">
        <v>0</v>
      </c>
      <c r="I172" s="352">
        <f t="shared" si="3"/>
        <v>1343250</v>
      </c>
      <c r="J172" s="10">
        <f t="shared" si="3"/>
        <v>0</v>
      </c>
      <c r="K172" s="233">
        <f t="shared" si="3"/>
        <v>0</v>
      </c>
    </row>
    <row r="173" spans="1:11" ht="24">
      <c r="A173" s="225" t="s">
        <v>728</v>
      </c>
      <c r="B173" s="226" t="s">
        <v>39</v>
      </c>
      <c r="C173" s="232">
        <v>-1343250</v>
      </c>
      <c r="D173" s="10">
        <v>0</v>
      </c>
      <c r="E173" s="233">
        <v>0</v>
      </c>
      <c r="F173" s="232">
        <v>0</v>
      </c>
      <c r="G173" s="10">
        <v>0</v>
      </c>
      <c r="H173" s="233">
        <v>0</v>
      </c>
      <c r="I173" s="352">
        <f t="shared" si="3"/>
        <v>-1343250</v>
      </c>
      <c r="J173" s="10">
        <f t="shared" si="3"/>
        <v>0</v>
      </c>
      <c r="K173" s="233">
        <f t="shared" si="3"/>
        <v>0</v>
      </c>
    </row>
    <row r="174" spans="1:11" ht="24">
      <c r="A174" s="227" t="s">
        <v>730</v>
      </c>
      <c r="B174" s="228" t="s">
        <v>40</v>
      </c>
      <c r="C174" s="234">
        <v>0</v>
      </c>
      <c r="D174" s="11">
        <v>0</v>
      </c>
      <c r="E174" s="235">
        <v>0</v>
      </c>
      <c r="F174" s="234">
        <v>0</v>
      </c>
      <c r="G174" s="11">
        <v>0</v>
      </c>
      <c r="H174" s="235">
        <v>0</v>
      </c>
      <c r="I174" s="353">
        <f t="shared" si="3"/>
        <v>0</v>
      </c>
      <c r="J174" s="11">
        <f t="shared" si="3"/>
        <v>0</v>
      </c>
      <c r="K174" s="235">
        <f t="shared" si="3"/>
        <v>0</v>
      </c>
    </row>
    <row r="175" spans="1:11" ht="12">
      <c r="A175" s="225" t="s">
        <v>732</v>
      </c>
      <c r="B175" s="226" t="s">
        <v>41</v>
      </c>
      <c r="C175" s="232">
        <v>0</v>
      </c>
      <c r="D175" s="10">
        <v>0</v>
      </c>
      <c r="E175" s="233">
        <v>0</v>
      </c>
      <c r="F175" s="232">
        <v>0</v>
      </c>
      <c r="G175" s="10">
        <v>0</v>
      </c>
      <c r="H175" s="233">
        <v>0</v>
      </c>
      <c r="I175" s="352">
        <f t="shared" si="3"/>
        <v>0</v>
      </c>
      <c r="J175" s="10">
        <f t="shared" si="3"/>
        <v>0</v>
      </c>
      <c r="K175" s="233">
        <f t="shared" si="3"/>
        <v>0</v>
      </c>
    </row>
    <row r="176" spans="1:11" ht="12">
      <c r="A176" s="225" t="s">
        <v>734</v>
      </c>
      <c r="B176" s="226" t="s">
        <v>42</v>
      </c>
      <c r="C176" s="232">
        <v>0</v>
      </c>
      <c r="D176" s="10">
        <v>0</v>
      </c>
      <c r="E176" s="233">
        <v>0</v>
      </c>
      <c r="F176" s="232">
        <v>0</v>
      </c>
      <c r="G176" s="10">
        <v>0</v>
      </c>
      <c r="H176" s="233">
        <v>0</v>
      </c>
      <c r="I176" s="352">
        <f t="shared" si="3"/>
        <v>0</v>
      </c>
      <c r="J176" s="10">
        <f t="shared" si="3"/>
        <v>0</v>
      </c>
      <c r="K176" s="233">
        <f t="shared" si="3"/>
        <v>0</v>
      </c>
    </row>
    <row r="177" spans="1:11" ht="12">
      <c r="A177" s="227" t="s">
        <v>527</v>
      </c>
      <c r="B177" s="228" t="s">
        <v>43</v>
      </c>
      <c r="C177" s="234">
        <v>0</v>
      </c>
      <c r="D177" s="11">
        <v>0</v>
      </c>
      <c r="E177" s="235">
        <v>0</v>
      </c>
      <c r="F177" s="234">
        <v>0</v>
      </c>
      <c r="G177" s="11">
        <v>0</v>
      </c>
      <c r="H177" s="235">
        <v>0</v>
      </c>
      <c r="I177" s="353">
        <f t="shared" si="3"/>
        <v>0</v>
      </c>
      <c r="J177" s="11">
        <f t="shared" si="3"/>
        <v>0</v>
      </c>
      <c r="K177" s="235">
        <f t="shared" si="3"/>
        <v>0</v>
      </c>
    </row>
    <row r="178" spans="1:11" ht="12">
      <c r="A178" s="225" t="s">
        <v>737</v>
      </c>
      <c r="B178" s="226" t="s">
        <v>44</v>
      </c>
      <c r="C178" s="232">
        <v>0</v>
      </c>
      <c r="D178" s="10">
        <v>0</v>
      </c>
      <c r="E178" s="233">
        <v>0</v>
      </c>
      <c r="F178" s="232">
        <v>0</v>
      </c>
      <c r="G178" s="10">
        <v>0</v>
      </c>
      <c r="H178" s="233">
        <v>0</v>
      </c>
      <c r="I178" s="352">
        <f t="shared" si="3"/>
        <v>0</v>
      </c>
      <c r="J178" s="10">
        <f t="shared" si="3"/>
        <v>0</v>
      </c>
      <c r="K178" s="233">
        <f t="shared" si="3"/>
        <v>0</v>
      </c>
    </row>
    <row r="179" spans="1:11" ht="24">
      <c r="A179" s="225" t="s">
        <v>739</v>
      </c>
      <c r="B179" s="226" t="s">
        <v>45</v>
      </c>
      <c r="C179" s="232">
        <v>0</v>
      </c>
      <c r="D179" s="10">
        <v>0</v>
      </c>
      <c r="E179" s="233">
        <v>0</v>
      </c>
      <c r="F179" s="232">
        <v>0</v>
      </c>
      <c r="G179" s="10">
        <v>0</v>
      </c>
      <c r="H179" s="233">
        <v>0</v>
      </c>
      <c r="I179" s="352">
        <f t="shared" si="3"/>
        <v>0</v>
      </c>
      <c r="J179" s="10">
        <f t="shared" si="3"/>
        <v>0</v>
      </c>
      <c r="K179" s="233">
        <f t="shared" si="3"/>
        <v>0</v>
      </c>
    </row>
    <row r="180" spans="1:11" ht="12">
      <c r="A180" s="227" t="s">
        <v>526</v>
      </c>
      <c r="B180" s="228" t="s">
        <v>46</v>
      </c>
      <c r="C180" s="234">
        <v>0</v>
      </c>
      <c r="D180" s="11">
        <v>0</v>
      </c>
      <c r="E180" s="235">
        <v>0</v>
      </c>
      <c r="F180" s="234">
        <v>0</v>
      </c>
      <c r="G180" s="11">
        <v>0</v>
      </c>
      <c r="H180" s="235">
        <v>0</v>
      </c>
      <c r="I180" s="353">
        <f t="shared" si="3"/>
        <v>0</v>
      </c>
      <c r="J180" s="11">
        <f t="shared" si="3"/>
        <v>0</v>
      </c>
      <c r="K180" s="235">
        <f t="shared" si="3"/>
        <v>0</v>
      </c>
    </row>
    <row r="181" spans="1:11" ht="12">
      <c r="A181" s="227" t="s">
        <v>741</v>
      </c>
      <c r="B181" s="228" t="s">
        <v>47</v>
      </c>
      <c r="C181" s="234">
        <v>0</v>
      </c>
      <c r="D181" s="11">
        <v>0</v>
      </c>
      <c r="E181" s="235">
        <v>0</v>
      </c>
      <c r="F181" s="234">
        <v>0</v>
      </c>
      <c r="G181" s="11">
        <v>0</v>
      </c>
      <c r="H181" s="235">
        <v>0</v>
      </c>
      <c r="I181" s="353">
        <f t="shared" si="3"/>
        <v>0</v>
      </c>
      <c r="J181" s="11">
        <f t="shared" si="3"/>
        <v>0</v>
      </c>
      <c r="K181" s="235">
        <f t="shared" si="3"/>
        <v>0</v>
      </c>
    </row>
    <row r="182" spans="1:11" ht="12">
      <c r="A182" s="225" t="s">
        <v>743</v>
      </c>
      <c r="B182" s="226" t="s">
        <v>727</v>
      </c>
      <c r="C182" s="232">
        <v>0</v>
      </c>
      <c r="D182" s="10">
        <v>0</v>
      </c>
      <c r="E182" s="233">
        <v>0</v>
      </c>
      <c r="F182" s="232">
        <v>0</v>
      </c>
      <c r="G182" s="10">
        <v>0</v>
      </c>
      <c r="H182" s="233">
        <v>0</v>
      </c>
      <c r="I182" s="352">
        <f t="shared" si="3"/>
        <v>0</v>
      </c>
      <c r="J182" s="10">
        <f t="shared" si="3"/>
        <v>0</v>
      </c>
      <c r="K182" s="233">
        <f t="shared" si="3"/>
        <v>0</v>
      </c>
    </row>
    <row r="183" spans="1:11" ht="12">
      <c r="A183" s="225" t="s">
        <v>745</v>
      </c>
      <c r="B183" s="226" t="s">
        <v>729</v>
      </c>
      <c r="C183" s="232">
        <v>73366</v>
      </c>
      <c r="D183" s="10">
        <v>0</v>
      </c>
      <c r="E183" s="233">
        <v>48846</v>
      </c>
      <c r="F183" s="232">
        <v>10793</v>
      </c>
      <c r="G183" s="10">
        <v>0</v>
      </c>
      <c r="H183" s="233">
        <v>14448</v>
      </c>
      <c r="I183" s="352">
        <f t="shared" si="3"/>
        <v>84159</v>
      </c>
      <c r="J183" s="10">
        <f t="shared" si="3"/>
        <v>0</v>
      </c>
      <c r="K183" s="233">
        <f t="shared" si="3"/>
        <v>63294</v>
      </c>
    </row>
    <row r="184" spans="1:11" ht="12">
      <c r="A184" s="225" t="s">
        <v>747</v>
      </c>
      <c r="B184" s="226" t="s">
        <v>731</v>
      </c>
      <c r="C184" s="232">
        <v>21154344</v>
      </c>
      <c r="D184" s="10">
        <v>0</v>
      </c>
      <c r="E184" s="233">
        <v>21009069</v>
      </c>
      <c r="F184" s="232">
        <v>0</v>
      </c>
      <c r="G184" s="10">
        <v>0</v>
      </c>
      <c r="H184" s="233">
        <v>0</v>
      </c>
      <c r="I184" s="352">
        <f t="shared" si="3"/>
        <v>21154344</v>
      </c>
      <c r="J184" s="10">
        <f t="shared" si="3"/>
        <v>0</v>
      </c>
      <c r="K184" s="233">
        <f t="shared" si="3"/>
        <v>21009069</v>
      </c>
    </row>
    <row r="185" spans="1:11" ht="12">
      <c r="A185" s="227" t="s">
        <v>749</v>
      </c>
      <c r="B185" s="228" t="s">
        <v>733</v>
      </c>
      <c r="C185" s="234">
        <v>21227710</v>
      </c>
      <c r="D185" s="11">
        <v>0</v>
      </c>
      <c r="E185" s="235">
        <v>21057915</v>
      </c>
      <c r="F185" s="234">
        <v>10793</v>
      </c>
      <c r="G185" s="11">
        <v>0</v>
      </c>
      <c r="H185" s="235">
        <v>14448</v>
      </c>
      <c r="I185" s="353">
        <f t="shared" si="3"/>
        <v>21238503</v>
      </c>
      <c r="J185" s="11">
        <f t="shared" si="3"/>
        <v>0</v>
      </c>
      <c r="K185" s="235">
        <f t="shared" si="3"/>
        <v>21072363</v>
      </c>
    </row>
    <row r="186" spans="1:11" s="208" customFormat="1" ht="15.75" thickBot="1">
      <c r="A186" s="236" t="s">
        <v>751</v>
      </c>
      <c r="B186" s="237" t="s">
        <v>735</v>
      </c>
      <c r="C186" s="238">
        <v>475860182</v>
      </c>
      <c r="D186" s="239">
        <v>0</v>
      </c>
      <c r="E186" s="240">
        <v>471591887</v>
      </c>
      <c r="F186" s="238">
        <v>725440</v>
      </c>
      <c r="G186" s="239">
        <v>0</v>
      </c>
      <c r="H186" s="240">
        <v>302107</v>
      </c>
      <c r="I186" s="354">
        <f t="shared" si="3"/>
        <v>476585622</v>
      </c>
      <c r="J186" s="239">
        <f t="shared" si="3"/>
        <v>0</v>
      </c>
      <c r="K186" s="240">
        <f t="shared" si="3"/>
        <v>471893994</v>
      </c>
    </row>
    <row r="187" spans="1:11" s="207" customFormat="1" ht="18" customHeight="1" thickBot="1">
      <c r="A187" s="836" t="s">
        <v>868</v>
      </c>
      <c r="B187" s="837"/>
      <c r="C187" s="837"/>
      <c r="D187" s="837"/>
      <c r="E187" s="837"/>
      <c r="F187" s="837"/>
      <c r="G187" s="837"/>
      <c r="H187" s="837"/>
      <c r="I187" s="837"/>
      <c r="J187" s="837"/>
      <c r="K187" s="838"/>
    </row>
    <row r="188" spans="1:11" ht="12">
      <c r="A188" s="223" t="s">
        <v>753</v>
      </c>
      <c r="B188" s="224" t="s">
        <v>736</v>
      </c>
      <c r="C188" s="229">
        <v>375162336</v>
      </c>
      <c r="D188" s="230">
        <v>0</v>
      </c>
      <c r="E188" s="231">
        <v>375162336</v>
      </c>
      <c r="F188" s="229">
        <v>6640797</v>
      </c>
      <c r="G188" s="230">
        <v>0</v>
      </c>
      <c r="H188" s="231">
        <v>6640797</v>
      </c>
      <c r="I188" s="351">
        <f aca="true" t="shared" si="4" ref="I188:K251">+C188+F188</f>
        <v>381803133</v>
      </c>
      <c r="J188" s="230">
        <f t="shared" si="4"/>
        <v>0</v>
      </c>
      <c r="K188" s="231">
        <f t="shared" si="4"/>
        <v>381803133</v>
      </c>
    </row>
    <row r="189" spans="1:11" ht="12">
      <c r="A189" s="225" t="s">
        <v>755</v>
      </c>
      <c r="B189" s="226" t="s">
        <v>738</v>
      </c>
      <c r="C189" s="232">
        <v>43475748</v>
      </c>
      <c r="D189" s="10">
        <v>0</v>
      </c>
      <c r="E189" s="233">
        <v>43475748</v>
      </c>
      <c r="F189" s="232">
        <v>0</v>
      </c>
      <c r="G189" s="10">
        <v>0</v>
      </c>
      <c r="H189" s="233">
        <v>0</v>
      </c>
      <c r="I189" s="352">
        <f t="shared" si="4"/>
        <v>43475748</v>
      </c>
      <c r="J189" s="10">
        <f t="shared" si="4"/>
        <v>0</v>
      </c>
      <c r="K189" s="233">
        <f t="shared" si="4"/>
        <v>43475748</v>
      </c>
    </row>
    <row r="190" spans="1:11" ht="24">
      <c r="A190" s="225" t="s">
        <v>757</v>
      </c>
      <c r="B190" s="226" t="s">
        <v>48</v>
      </c>
      <c r="C190" s="232">
        <v>0</v>
      </c>
      <c r="D190" s="10">
        <v>0</v>
      </c>
      <c r="E190" s="233">
        <v>0</v>
      </c>
      <c r="F190" s="232">
        <v>0</v>
      </c>
      <c r="G190" s="10">
        <v>0</v>
      </c>
      <c r="H190" s="233">
        <v>0</v>
      </c>
      <c r="I190" s="352">
        <f t="shared" si="4"/>
        <v>0</v>
      </c>
      <c r="J190" s="10">
        <f t="shared" si="4"/>
        <v>0</v>
      </c>
      <c r="K190" s="233">
        <f t="shared" si="4"/>
        <v>0</v>
      </c>
    </row>
    <row r="191" spans="1:11" ht="24">
      <c r="A191" s="225" t="s">
        <v>759</v>
      </c>
      <c r="B191" s="226" t="s">
        <v>49</v>
      </c>
      <c r="C191" s="232">
        <v>0</v>
      </c>
      <c r="D191" s="10">
        <v>0</v>
      </c>
      <c r="E191" s="233">
        <v>0</v>
      </c>
      <c r="F191" s="232">
        <v>0</v>
      </c>
      <c r="G191" s="10">
        <v>0</v>
      </c>
      <c r="H191" s="233">
        <v>0</v>
      </c>
      <c r="I191" s="352">
        <f t="shared" si="4"/>
        <v>0</v>
      </c>
      <c r="J191" s="10">
        <f t="shared" si="4"/>
        <v>0</v>
      </c>
      <c r="K191" s="233">
        <f t="shared" si="4"/>
        <v>0</v>
      </c>
    </row>
    <row r="192" spans="1:11" ht="24">
      <c r="A192" s="225" t="s">
        <v>525</v>
      </c>
      <c r="B192" s="226" t="s">
        <v>50</v>
      </c>
      <c r="C192" s="232">
        <v>9839379</v>
      </c>
      <c r="D192" s="10">
        <v>0</v>
      </c>
      <c r="E192" s="233">
        <v>9839379</v>
      </c>
      <c r="F192" s="232">
        <v>257577</v>
      </c>
      <c r="G192" s="10">
        <v>0</v>
      </c>
      <c r="H192" s="233">
        <v>257577</v>
      </c>
      <c r="I192" s="352">
        <f t="shared" si="4"/>
        <v>10096956</v>
      </c>
      <c r="J192" s="10">
        <f t="shared" si="4"/>
        <v>0</v>
      </c>
      <c r="K192" s="233">
        <f t="shared" si="4"/>
        <v>10096956</v>
      </c>
    </row>
    <row r="193" spans="1:11" ht="24">
      <c r="A193" s="227" t="s">
        <v>762</v>
      </c>
      <c r="B193" s="228" t="s">
        <v>51</v>
      </c>
      <c r="C193" s="234">
        <v>9839379</v>
      </c>
      <c r="D193" s="11">
        <v>0</v>
      </c>
      <c r="E193" s="235">
        <v>9839379</v>
      </c>
      <c r="F193" s="234">
        <v>257577</v>
      </c>
      <c r="G193" s="11">
        <v>0</v>
      </c>
      <c r="H193" s="235">
        <v>257577</v>
      </c>
      <c r="I193" s="353">
        <f t="shared" si="4"/>
        <v>10096956</v>
      </c>
      <c r="J193" s="11">
        <f t="shared" si="4"/>
        <v>0</v>
      </c>
      <c r="K193" s="235">
        <f t="shared" si="4"/>
        <v>10096956</v>
      </c>
    </row>
    <row r="194" spans="1:11" ht="12">
      <c r="A194" s="225" t="s">
        <v>764</v>
      </c>
      <c r="B194" s="226" t="s">
        <v>740</v>
      </c>
      <c r="C194" s="232">
        <v>-114522880</v>
      </c>
      <c r="D194" s="10">
        <v>0</v>
      </c>
      <c r="E194" s="233">
        <v>16177922</v>
      </c>
      <c r="F194" s="232">
        <v>-7276134</v>
      </c>
      <c r="G194" s="10">
        <v>0</v>
      </c>
      <c r="H194" s="233">
        <v>-8046996</v>
      </c>
      <c r="I194" s="352">
        <f t="shared" si="4"/>
        <v>-121799014</v>
      </c>
      <c r="J194" s="10">
        <f t="shared" si="4"/>
        <v>0</v>
      </c>
      <c r="K194" s="233">
        <f t="shared" si="4"/>
        <v>8130926</v>
      </c>
    </row>
    <row r="195" spans="1:11" ht="12">
      <c r="A195" s="225" t="s">
        <v>524</v>
      </c>
      <c r="B195" s="226" t="s">
        <v>742</v>
      </c>
      <c r="C195" s="232">
        <v>0</v>
      </c>
      <c r="D195" s="10">
        <v>0</v>
      </c>
      <c r="E195" s="233">
        <v>0</v>
      </c>
      <c r="F195" s="232">
        <v>0</v>
      </c>
      <c r="G195" s="10">
        <v>0</v>
      </c>
      <c r="H195" s="233">
        <v>0</v>
      </c>
      <c r="I195" s="352">
        <f t="shared" si="4"/>
        <v>0</v>
      </c>
      <c r="J195" s="10">
        <f t="shared" si="4"/>
        <v>0</v>
      </c>
      <c r="K195" s="233">
        <f t="shared" si="4"/>
        <v>0</v>
      </c>
    </row>
    <row r="196" spans="1:11" ht="12">
      <c r="A196" s="225" t="s">
        <v>767</v>
      </c>
      <c r="B196" s="226" t="s">
        <v>744</v>
      </c>
      <c r="C196" s="232">
        <v>130700802</v>
      </c>
      <c r="D196" s="10">
        <v>0</v>
      </c>
      <c r="E196" s="233">
        <v>-16405814</v>
      </c>
      <c r="F196" s="232">
        <v>-770862</v>
      </c>
      <c r="G196" s="10">
        <v>0</v>
      </c>
      <c r="H196" s="233">
        <v>-115755</v>
      </c>
      <c r="I196" s="352">
        <f t="shared" si="4"/>
        <v>129929940</v>
      </c>
      <c r="J196" s="10">
        <f t="shared" si="4"/>
        <v>0</v>
      </c>
      <c r="K196" s="233">
        <f t="shared" si="4"/>
        <v>-16521569</v>
      </c>
    </row>
    <row r="197" spans="1:11" ht="12">
      <c r="A197" s="227" t="s">
        <v>769</v>
      </c>
      <c r="B197" s="228" t="s">
        <v>746</v>
      </c>
      <c r="C197" s="234">
        <v>444655385</v>
      </c>
      <c r="D197" s="11">
        <v>0</v>
      </c>
      <c r="E197" s="235">
        <v>428249571</v>
      </c>
      <c r="F197" s="234">
        <v>-1148622</v>
      </c>
      <c r="G197" s="11">
        <v>0</v>
      </c>
      <c r="H197" s="235">
        <v>-1264377</v>
      </c>
      <c r="I197" s="353">
        <f t="shared" si="4"/>
        <v>443506763</v>
      </c>
      <c r="J197" s="11">
        <f t="shared" si="4"/>
        <v>0</v>
      </c>
      <c r="K197" s="235">
        <f t="shared" si="4"/>
        <v>426985194</v>
      </c>
    </row>
    <row r="198" spans="1:11" ht="24">
      <c r="A198" s="225" t="s">
        <v>771</v>
      </c>
      <c r="B198" s="226" t="s">
        <v>748</v>
      </c>
      <c r="C198" s="232">
        <v>0</v>
      </c>
      <c r="D198" s="10">
        <v>0</v>
      </c>
      <c r="E198" s="233">
        <v>0</v>
      </c>
      <c r="F198" s="232">
        <v>0</v>
      </c>
      <c r="G198" s="10">
        <v>0</v>
      </c>
      <c r="H198" s="233">
        <v>0</v>
      </c>
      <c r="I198" s="352">
        <f t="shared" si="4"/>
        <v>0</v>
      </c>
      <c r="J198" s="10">
        <f t="shared" si="4"/>
        <v>0</v>
      </c>
      <c r="K198" s="233">
        <f t="shared" si="4"/>
        <v>0</v>
      </c>
    </row>
    <row r="199" spans="1:11" ht="24">
      <c r="A199" s="225" t="s">
        <v>773</v>
      </c>
      <c r="B199" s="226" t="s">
        <v>750</v>
      </c>
      <c r="C199" s="232">
        <v>0</v>
      </c>
      <c r="D199" s="10">
        <v>0</v>
      </c>
      <c r="E199" s="233">
        <v>0</v>
      </c>
      <c r="F199" s="232">
        <v>0</v>
      </c>
      <c r="G199" s="10">
        <v>0</v>
      </c>
      <c r="H199" s="233">
        <v>0</v>
      </c>
      <c r="I199" s="352">
        <f t="shared" si="4"/>
        <v>0</v>
      </c>
      <c r="J199" s="10">
        <f t="shared" si="4"/>
        <v>0</v>
      </c>
      <c r="K199" s="233">
        <f t="shared" si="4"/>
        <v>0</v>
      </c>
    </row>
    <row r="200" spans="1:11" ht="24">
      <c r="A200" s="225" t="s">
        <v>775</v>
      </c>
      <c r="B200" s="226" t="s">
        <v>752</v>
      </c>
      <c r="C200" s="232">
        <v>0</v>
      </c>
      <c r="D200" s="10">
        <v>0</v>
      </c>
      <c r="E200" s="233">
        <v>0</v>
      </c>
      <c r="F200" s="232">
        <v>0</v>
      </c>
      <c r="G200" s="10">
        <v>0</v>
      </c>
      <c r="H200" s="233">
        <v>0</v>
      </c>
      <c r="I200" s="352">
        <f t="shared" si="4"/>
        <v>0</v>
      </c>
      <c r="J200" s="10">
        <f t="shared" si="4"/>
        <v>0</v>
      </c>
      <c r="K200" s="233">
        <f t="shared" si="4"/>
        <v>0</v>
      </c>
    </row>
    <row r="201" spans="1:11" ht="24">
      <c r="A201" s="225" t="s">
        <v>777</v>
      </c>
      <c r="B201" s="226" t="s">
        <v>754</v>
      </c>
      <c r="C201" s="232">
        <v>0</v>
      </c>
      <c r="D201" s="10">
        <v>0</v>
      </c>
      <c r="E201" s="233">
        <v>0</v>
      </c>
      <c r="F201" s="232">
        <v>0</v>
      </c>
      <c r="G201" s="10">
        <v>0</v>
      </c>
      <c r="H201" s="233">
        <v>0</v>
      </c>
      <c r="I201" s="352">
        <f t="shared" si="4"/>
        <v>0</v>
      </c>
      <c r="J201" s="10">
        <f t="shared" si="4"/>
        <v>0</v>
      </c>
      <c r="K201" s="233">
        <f t="shared" si="4"/>
        <v>0</v>
      </c>
    </row>
    <row r="202" spans="1:11" ht="24">
      <c r="A202" s="225" t="s">
        <v>779</v>
      </c>
      <c r="B202" s="226" t="s">
        <v>756</v>
      </c>
      <c r="C202" s="232">
        <v>0</v>
      </c>
      <c r="D202" s="10">
        <v>0</v>
      </c>
      <c r="E202" s="233">
        <v>0</v>
      </c>
      <c r="F202" s="232">
        <v>0</v>
      </c>
      <c r="G202" s="10">
        <v>0</v>
      </c>
      <c r="H202" s="233">
        <v>0</v>
      </c>
      <c r="I202" s="352">
        <f t="shared" si="4"/>
        <v>0</v>
      </c>
      <c r="J202" s="10">
        <f t="shared" si="4"/>
        <v>0</v>
      </c>
      <c r="K202" s="233">
        <f t="shared" si="4"/>
        <v>0</v>
      </c>
    </row>
    <row r="203" spans="1:11" ht="36">
      <c r="A203" s="225" t="s">
        <v>781</v>
      </c>
      <c r="B203" s="226" t="s">
        <v>758</v>
      </c>
      <c r="C203" s="232">
        <v>0</v>
      </c>
      <c r="D203" s="10">
        <v>0</v>
      </c>
      <c r="E203" s="233">
        <v>0</v>
      </c>
      <c r="F203" s="232">
        <v>0</v>
      </c>
      <c r="G203" s="10">
        <v>0</v>
      </c>
      <c r="H203" s="233">
        <v>0</v>
      </c>
      <c r="I203" s="352">
        <f t="shared" si="4"/>
        <v>0</v>
      </c>
      <c r="J203" s="10">
        <f t="shared" si="4"/>
        <v>0</v>
      </c>
      <c r="K203" s="233">
        <f t="shared" si="4"/>
        <v>0</v>
      </c>
    </row>
    <row r="204" spans="1:11" ht="24">
      <c r="A204" s="225" t="s">
        <v>783</v>
      </c>
      <c r="B204" s="226" t="s">
        <v>760</v>
      </c>
      <c r="C204" s="232">
        <v>0</v>
      </c>
      <c r="D204" s="10">
        <v>0</v>
      </c>
      <c r="E204" s="233">
        <v>0</v>
      </c>
      <c r="F204" s="232">
        <v>0</v>
      </c>
      <c r="G204" s="10">
        <v>0</v>
      </c>
      <c r="H204" s="233">
        <v>0</v>
      </c>
      <c r="I204" s="352">
        <f t="shared" si="4"/>
        <v>0</v>
      </c>
      <c r="J204" s="10">
        <f t="shared" si="4"/>
        <v>0</v>
      </c>
      <c r="K204" s="233">
        <f t="shared" si="4"/>
        <v>0</v>
      </c>
    </row>
    <row r="205" spans="1:11" ht="12">
      <c r="A205" s="225" t="s">
        <v>523</v>
      </c>
      <c r="B205" s="226" t="s">
        <v>761</v>
      </c>
      <c r="C205" s="232">
        <v>111924</v>
      </c>
      <c r="D205" s="10">
        <v>0</v>
      </c>
      <c r="E205" s="233">
        <v>0</v>
      </c>
      <c r="F205" s="232">
        <v>0</v>
      </c>
      <c r="G205" s="10">
        <v>0</v>
      </c>
      <c r="H205" s="233">
        <v>0</v>
      </c>
      <c r="I205" s="352">
        <f t="shared" si="4"/>
        <v>111924</v>
      </c>
      <c r="J205" s="10">
        <f t="shared" si="4"/>
        <v>0</v>
      </c>
      <c r="K205" s="233">
        <f t="shared" si="4"/>
        <v>0</v>
      </c>
    </row>
    <row r="206" spans="1:11" ht="12">
      <c r="A206" s="225" t="s">
        <v>786</v>
      </c>
      <c r="B206" s="226" t="s">
        <v>763</v>
      </c>
      <c r="C206" s="232">
        <v>16092</v>
      </c>
      <c r="D206" s="10">
        <v>0</v>
      </c>
      <c r="E206" s="233">
        <v>0</v>
      </c>
      <c r="F206" s="232">
        <v>0</v>
      </c>
      <c r="G206" s="10">
        <v>0</v>
      </c>
      <c r="H206" s="233">
        <v>0</v>
      </c>
      <c r="I206" s="352">
        <f t="shared" si="4"/>
        <v>16092</v>
      </c>
      <c r="J206" s="10">
        <f t="shared" si="4"/>
        <v>0</v>
      </c>
      <c r="K206" s="233">
        <f t="shared" si="4"/>
        <v>0</v>
      </c>
    </row>
    <row r="207" spans="1:11" ht="24">
      <c r="A207" s="225" t="s">
        <v>788</v>
      </c>
      <c r="B207" s="226" t="s">
        <v>765</v>
      </c>
      <c r="C207" s="232">
        <v>0</v>
      </c>
      <c r="D207" s="10">
        <v>0</v>
      </c>
      <c r="E207" s="233">
        <v>0</v>
      </c>
      <c r="F207" s="232">
        <v>0</v>
      </c>
      <c r="G207" s="10">
        <v>0</v>
      </c>
      <c r="H207" s="233">
        <v>0</v>
      </c>
      <c r="I207" s="352">
        <f t="shared" si="4"/>
        <v>0</v>
      </c>
      <c r="J207" s="10">
        <f t="shared" si="4"/>
        <v>0</v>
      </c>
      <c r="K207" s="233">
        <f t="shared" si="4"/>
        <v>0</v>
      </c>
    </row>
    <row r="208" spans="1:11" ht="36">
      <c r="A208" s="225" t="s">
        <v>790</v>
      </c>
      <c r="B208" s="226" t="s">
        <v>766</v>
      </c>
      <c r="C208" s="232">
        <v>0</v>
      </c>
      <c r="D208" s="10">
        <v>0</v>
      </c>
      <c r="E208" s="233">
        <v>0</v>
      </c>
      <c r="F208" s="232">
        <v>0</v>
      </c>
      <c r="G208" s="10">
        <v>0</v>
      </c>
      <c r="H208" s="233">
        <v>0</v>
      </c>
      <c r="I208" s="352">
        <f t="shared" si="4"/>
        <v>0</v>
      </c>
      <c r="J208" s="10">
        <f t="shared" si="4"/>
        <v>0</v>
      </c>
      <c r="K208" s="233">
        <f t="shared" si="4"/>
        <v>0</v>
      </c>
    </row>
    <row r="209" spans="1:11" ht="24">
      <c r="A209" s="225" t="s">
        <v>792</v>
      </c>
      <c r="B209" s="226" t="s">
        <v>768</v>
      </c>
      <c r="C209" s="232">
        <v>0</v>
      </c>
      <c r="D209" s="10">
        <v>0</v>
      </c>
      <c r="E209" s="233">
        <v>0</v>
      </c>
      <c r="F209" s="232">
        <v>0</v>
      </c>
      <c r="G209" s="10">
        <v>0</v>
      </c>
      <c r="H209" s="233">
        <v>0</v>
      </c>
      <c r="I209" s="352">
        <f t="shared" si="4"/>
        <v>0</v>
      </c>
      <c r="J209" s="10">
        <f t="shared" si="4"/>
        <v>0</v>
      </c>
      <c r="K209" s="233">
        <f t="shared" si="4"/>
        <v>0</v>
      </c>
    </row>
    <row r="210" spans="1:11" ht="24">
      <c r="A210" s="225" t="s">
        <v>794</v>
      </c>
      <c r="B210" s="226" t="s">
        <v>770</v>
      </c>
      <c r="C210" s="232">
        <v>0</v>
      </c>
      <c r="D210" s="10">
        <v>0</v>
      </c>
      <c r="E210" s="233">
        <v>0</v>
      </c>
      <c r="F210" s="232">
        <v>0</v>
      </c>
      <c r="G210" s="10">
        <v>0</v>
      </c>
      <c r="H210" s="233">
        <v>0</v>
      </c>
      <c r="I210" s="352">
        <f t="shared" si="4"/>
        <v>0</v>
      </c>
      <c r="J210" s="10">
        <f t="shared" si="4"/>
        <v>0</v>
      </c>
      <c r="K210" s="233">
        <f t="shared" si="4"/>
        <v>0</v>
      </c>
    </row>
    <row r="211" spans="1:11" ht="24">
      <c r="A211" s="225" t="s">
        <v>796</v>
      </c>
      <c r="B211" s="226" t="s">
        <v>772</v>
      </c>
      <c r="C211" s="232">
        <v>0</v>
      </c>
      <c r="D211" s="10">
        <v>0</v>
      </c>
      <c r="E211" s="233">
        <v>0</v>
      </c>
      <c r="F211" s="232">
        <v>0</v>
      </c>
      <c r="G211" s="10">
        <v>0</v>
      </c>
      <c r="H211" s="233">
        <v>0</v>
      </c>
      <c r="I211" s="352">
        <f t="shared" si="4"/>
        <v>0</v>
      </c>
      <c r="J211" s="10">
        <f t="shared" si="4"/>
        <v>0</v>
      </c>
      <c r="K211" s="233">
        <f t="shared" si="4"/>
        <v>0</v>
      </c>
    </row>
    <row r="212" spans="1:11" ht="24">
      <c r="A212" s="225" t="s">
        <v>798</v>
      </c>
      <c r="B212" s="226" t="s">
        <v>774</v>
      </c>
      <c r="C212" s="232">
        <v>0</v>
      </c>
      <c r="D212" s="10">
        <v>0</v>
      </c>
      <c r="E212" s="233">
        <v>0</v>
      </c>
      <c r="F212" s="232">
        <v>0</v>
      </c>
      <c r="G212" s="10">
        <v>0</v>
      </c>
      <c r="H212" s="233">
        <v>0</v>
      </c>
      <c r="I212" s="352">
        <f t="shared" si="4"/>
        <v>0</v>
      </c>
      <c r="J212" s="10">
        <f t="shared" si="4"/>
        <v>0</v>
      </c>
      <c r="K212" s="233">
        <f t="shared" si="4"/>
        <v>0</v>
      </c>
    </row>
    <row r="213" spans="1:11" ht="24">
      <c r="A213" s="225" t="s">
        <v>800</v>
      </c>
      <c r="B213" s="226" t="s">
        <v>776</v>
      </c>
      <c r="C213" s="232">
        <v>0</v>
      </c>
      <c r="D213" s="10">
        <v>0</v>
      </c>
      <c r="E213" s="233">
        <v>0</v>
      </c>
      <c r="F213" s="232">
        <v>0</v>
      </c>
      <c r="G213" s="10">
        <v>0</v>
      </c>
      <c r="H213" s="233">
        <v>0</v>
      </c>
      <c r="I213" s="352">
        <f t="shared" si="4"/>
        <v>0</v>
      </c>
      <c r="J213" s="10">
        <f t="shared" si="4"/>
        <v>0</v>
      </c>
      <c r="K213" s="233">
        <f t="shared" si="4"/>
        <v>0</v>
      </c>
    </row>
    <row r="214" spans="1:11" ht="24">
      <c r="A214" s="225" t="s">
        <v>802</v>
      </c>
      <c r="B214" s="226" t="s">
        <v>778</v>
      </c>
      <c r="C214" s="232">
        <v>0</v>
      </c>
      <c r="D214" s="10">
        <v>0</v>
      </c>
      <c r="E214" s="233">
        <v>0</v>
      </c>
      <c r="F214" s="232">
        <v>0</v>
      </c>
      <c r="G214" s="10">
        <v>0</v>
      </c>
      <c r="H214" s="233">
        <v>0</v>
      </c>
      <c r="I214" s="352">
        <f t="shared" si="4"/>
        <v>0</v>
      </c>
      <c r="J214" s="10">
        <f t="shared" si="4"/>
        <v>0</v>
      </c>
      <c r="K214" s="233">
        <f t="shared" si="4"/>
        <v>0</v>
      </c>
    </row>
    <row r="215" spans="1:11" ht="24">
      <c r="A215" s="225" t="s">
        <v>522</v>
      </c>
      <c r="B215" s="226" t="s">
        <v>780</v>
      </c>
      <c r="C215" s="232">
        <v>0</v>
      </c>
      <c r="D215" s="10">
        <v>0</v>
      </c>
      <c r="E215" s="233">
        <v>0</v>
      </c>
      <c r="F215" s="232">
        <v>0</v>
      </c>
      <c r="G215" s="10">
        <v>0</v>
      </c>
      <c r="H215" s="233">
        <v>0</v>
      </c>
      <c r="I215" s="352">
        <f t="shared" si="4"/>
        <v>0</v>
      </c>
      <c r="J215" s="10">
        <f t="shared" si="4"/>
        <v>0</v>
      </c>
      <c r="K215" s="233">
        <f t="shared" si="4"/>
        <v>0</v>
      </c>
    </row>
    <row r="216" spans="1:11" ht="24">
      <c r="A216" s="225" t="s">
        <v>521</v>
      </c>
      <c r="B216" s="226" t="s">
        <v>782</v>
      </c>
      <c r="C216" s="232">
        <v>0</v>
      </c>
      <c r="D216" s="10">
        <v>0</v>
      </c>
      <c r="E216" s="233">
        <v>0</v>
      </c>
      <c r="F216" s="232">
        <v>0</v>
      </c>
      <c r="G216" s="10">
        <v>0</v>
      </c>
      <c r="H216" s="233">
        <v>0</v>
      </c>
      <c r="I216" s="352">
        <f t="shared" si="4"/>
        <v>0</v>
      </c>
      <c r="J216" s="10">
        <f t="shared" si="4"/>
        <v>0</v>
      </c>
      <c r="K216" s="233">
        <f t="shared" si="4"/>
        <v>0</v>
      </c>
    </row>
    <row r="217" spans="1:11" ht="24">
      <c r="A217" s="225" t="s">
        <v>520</v>
      </c>
      <c r="B217" s="226" t="s">
        <v>784</v>
      </c>
      <c r="C217" s="232">
        <v>0</v>
      </c>
      <c r="D217" s="10">
        <v>0</v>
      </c>
      <c r="E217" s="233">
        <v>0</v>
      </c>
      <c r="F217" s="232">
        <v>0</v>
      </c>
      <c r="G217" s="10">
        <v>0</v>
      </c>
      <c r="H217" s="233">
        <v>0</v>
      </c>
      <c r="I217" s="352">
        <f t="shared" si="4"/>
        <v>0</v>
      </c>
      <c r="J217" s="10">
        <f t="shared" si="4"/>
        <v>0</v>
      </c>
      <c r="K217" s="233">
        <f t="shared" si="4"/>
        <v>0</v>
      </c>
    </row>
    <row r="218" spans="1:11" ht="24">
      <c r="A218" s="225" t="s">
        <v>519</v>
      </c>
      <c r="B218" s="226" t="s">
        <v>785</v>
      </c>
      <c r="C218" s="232">
        <v>0</v>
      </c>
      <c r="D218" s="10">
        <v>0</v>
      </c>
      <c r="E218" s="233">
        <v>0</v>
      </c>
      <c r="F218" s="232">
        <v>0</v>
      </c>
      <c r="G218" s="10">
        <v>0</v>
      </c>
      <c r="H218" s="233">
        <v>0</v>
      </c>
      <c r="I218" s="352">
        <f t="shared" si="4"/>
        <v>0</v>
      </c>
      <c r="J218" s="10">
        <f t="shared" si="4"/>
        <v>0</v>
      </c>
      <c r="K218" s="233">
        <f t="shared" si="4"/>
        <v>0</v>
      </c>
    </row>
    <row r="219" spans="1:11" ht="24">
      <c r="A219" s="225" t="s">
        <v>518</v>
      </c>
      <c r="B219" s="226" t="s">
        <v>787</v>
      </c>
      <c r="C219" s="232">
        <v>0</v>
      </c>
      <c r="D219" s="10">
        <v>0</v>
      </c>
      <c r="E219" s="233">
        <v>0</v>
      </c>
      <c r="F219" s="232">
        <v>0</v>
      </c>
      <c r="G219" s="10">
        <v>0</v>
      </c>
      <c r="H219" s="233">
        <v>0</v>
      </c>
      <c r="I219" s="352">
        <f t="shared" si="4"/>
        <v>0</v>
      </c>
      <c r="J219" s="10">
        <f t="shared" si="4"/>
        <v>0</v>
      </c>
      <c r="K219" s="233">
        <f t="shared" si="4"/>
        <v>0</v>
      </c>
    </row>
    <row r="220" spans="1:11" ht="36">
      <c r="A220" s="225" t="s">
        <v>809</v>
      </c>
      <c r="B220" s="226" t="s">
        <v>789</v>
      </c>
      <c r="C220" s="232">
        <v>0</v>
      </c>
      <c r="D220" s="10">
        <v>0</v>
      </c>
      <c r="E220" s="233">
        <v>0</v>
      </c>
      <c r="F220" s="232">
        <v>0</v>
      </c>
      <c r="G220" s="10">
        <v>0</v>
      </c>
      <c r="H220" s="233">
        <v>0</v>
      </c>
      <c r="I220" s="352">
        <f t="shared" si="4"/>
        <v>0</v>
      </c>
      <c r="J220" s="10">
        <f t="shared" si="4"/>
        <v>0</v>
      </c>
      <c r="K220" s="233">
        <f t="shared" si="4"/>
        <v>0</v>
      </c>
    </row>
    <row r="221" spans="1:11" ht="24">
      <c r="A221" s="225" t="s">
        <v>811</v>
      </c>
      <c r="B221" s="226" t="s">
        <v>791</v>
      </c>
      <c r="C221" s="232">
        <v>0</v>
      </c>
      <c r="D221" s="10">
        <v>0</v>
      </c>
      <c r="E221" s="233">
        <v>0</v>
      </c>
      <c r="F221" s="232">
        <v>0</v>
      </c>
      <c r="G221" s="10">
        <v>0</v>
      </c>
      <c r="H221" s="233">
        <v>0</v>
      </c>
      <c r="I221" s="352">
        <f t="shared" si="4"/>
        <v>0</v>
      </c>
      <c r="J221" s="10">
        <f t="shared" si="4"/>
        <v>0</v>
      </c>
      <c r="K221" s="233">
        <f t="shared" si="4"/>
        <v>0</v>
      </c>
    </row>
    <row r="222" spans="1:11" ht="24">
      <c r="A222" s="225" t="s">
        <v>813</v>
      </c>
      <c r="B222" s="226" t="s">
        <v>793</v>
      </c>
      <c r="C222" s="232">
        <v>0</v>
      </c>
      <c r="D222" s="10">
        <v>0</v>
      </c>
      <c r="E222" s="233">
        <v>0</v>
      </c>
      <c r="F222" s="232">
        <v>0</v>
      </c>
      <c r="G222" s="10">
        <v>0</v>
      </c>
      <c r="H222" s="233">
        <v>0</v>
      </c>
      <c r="I222" s="352">
        <f t="shared" si="4"/>
        <v>0</v>
      </c>
      <c r="J222" s="10">
        <f t="shared" si="4"/>
        <v>0</v>
      </c>
      <c r="K222" s="233">
        <f t="shared" si="4"/>
        <v>0</v>
      </c>
    </row>
    <row r="223" spans="1:11" ht="12">
      <c r="A223" s="227" t="s">
        <v>815</v>
      </c>
      <c r="B223" s="228" t="s">
        <v>795</v>
      </c>
      <c r="C223" s="234">
        <v>128016</v>
      </c>
      <c r="D223" s="11">
        <v>0</v>
      </c>
      <c r="E223" s="235">
        <v>0</v>
      </c>
      <c r="F223" s="234">
        <v>0</v>
      </c>
      <c r="G223" s="11">
        <v>0</v>
      </c>
      <c r="H223" s="235">
        <v>0</v>
      </c>
      <c r="I223" s="353">
        <f t="shared" si="4"/>
        <v>128016</v>
      </c>
      <c r="J223" s="11">
        <f t="shared" si="4"/>
        <v>0</v>
      </c>
      <c r="K223" s="235">
        <f t="shared" si="4"/>
        <v>0</v>
      </c>
    </row>
    <row r="224" spans="1:11" ht="24">
      <c r="A224" s="225" t="s">
        <v>816</v>
      </c>
      <c r="B224" s="226" t="s">
        <v>797</v>
      </c>
      <c r="C224" s="232">
        <v>0</v>
      </c>
      <c r="D224" s="10">
        <v>0</v>
      </c>
      <c r="E224" s="233">
        <v>0</v>
      </c>
      <c r="F224" s="232">
        <v>0</v>
      </c>
      <c r="G224" s="10">
        <v>0</v>
      </c>
      <c r="H224" s="233">
        <v>0</v>
      </c>
      <c r="I224" s="352">
        <f t="shared" si="4"/>
        <v>0</v>
      </c>
      <c r="J224" s="10">
        <f t="shared" si="4"/>
        <v>0</v>
      </c>
      <c r="K224" s="233">
        <f t="shared" si="4"/>
        <v>0</v>
      </c>
    </row>
    <row r="225" spans="1:11" ht="24">
      <c r="A225" s="225" t="s">
        <v>818</v>
      </c>
      <c r="B225" s="226" t="s">
        <v>799</v>
      </c>
      <c r="C225" s="232">
        <v>0</v>
      </c>
      <c r="D225" s="10">
        <v>0</v>
      </c>
      <c r="E225" s="233">
        <v>0</v>
      </c>
      <c r="F225" s="232">
        <v>0</v>
      </c>
      <c r="G225" s="10">
        <v>0</v>
      </c>
      <c r="H225" s="233">
        <v>0</v>
      </c>
      <c r="I225" s="352">
        <f t="shared" si="4"/>
        <v>0</v>
      </c>
      <c r="J225" s="10">
        <f t="shared" si="4"/>
        <v>0</v>
      </c>
      <c r="K225" s="233">
        <f t="shared" si="4"/>
        <v>0</v>
      </c>
    </row>
    <row r="226" spans="1:11" ht="24">
      <c r="A226" s="225" t="s">
        <v>820</v>
      </c>
      <c r="B226" s="226" t="s">
        <v>801</v>
      </c>
      <c r="C226" s="232">
        <v>12168</v>
      </c>
      <c r="D226" s="10">
        <v>0</v>
      </c>
      <c r="E226" s="233">
        <v>276654</v>
      </c>
      <c r="F226" s="232">
        <v>431280</v>
      </c>
      <c r="G226" s="10">
        <v>0</v>
      </c>
      <c r="H226" s="233">
        <v>52559</v>
      </c>
      <c r="I226" s="352">
        <f t="shared" si="4"/>
        <v>443448</v>
      </c>
      <c r="J226" s="10">
        <f t="shared" si="4"/>
        <v>0</v>
      </c>
      <c r="K226" s="233">
        <f t="shared" si="4"/>
        <v>329213</v>
      </c>
    </row>
    <row r="227" spans="1:11" ht="24">
      <c r="A227" s="225" t="s">
        <v>822</v>
      </c>
      <c r="B227" s="226" t="s">
        <v>803</v>
      </c>
      <c r="C227" s="232">
        <v>173800</v>
      </c>
      <c r="D227" s="10">
        <v>0</v>
      </c>
      <c r="E227" s="233">
        <v>112200</v>
      </c>
      <c r="F227" s="232">
        <v>0</v>
      </c>
      <c r="G227" s="10">
        <v>0</v>
      </c>
      <c r="H227" s="233">
        <v>0</v>
      </c>
      <c r="I227" s="352">
        <f t="shared" si="4"/>
        <v>173800</v>
      </c>
      <c r="J227" s="10">
        <f t="shared" si="4"/>
        <v>0</v>
      </c>
      <c r="K227" s="233">
        <f t="shared" si="4"/>
        <v>112200</v>
      </c>
    </row>
    <row r="228" spans="1:11" ht="24">
      <c r="A228" s="225" t="s">
        <v>824</v>
      </c>
      <c r="B228" s="226" t="s">
        <v>804</v>
      </c>
      <c r="C228" s="232">
        <v>0</v>
      </c>
      <c r="D228" s="10">
        <v>0</v>
      </c>
      <c r="E228" s="233">
        <v>0</v>
      </c>
      <c r="F228" s="232">
        <v>0</v>
      </c>
      <c r="G228" s="10">
        <v>0</v>
      </c>
      <c r="H228" s="233">
        <v>0</v>
      </c>
      <c r="I228" s="352">
        <f t="shared" si="4"/>
        <v>0</v>
      </c>
      <c r="J228" s="10">
        <f t="shared" si="4"/>
        <v>0</v>
      </c>
      <c r="K228" s="233">
        <f t="shared" si="4"/>
        <v>0</v>
      </c>
    </row>
    <row r="229" spans="1:11" ht="36">
      <c r="A229" s="225" t="s">
        <v>825</v>
      </c>
      <c r="B229" s="226" t="s">
        <v>805</v>
      </c>
      <c r="C229" s="232">
        <v>0</v>
      </c>
      <c r="D229" s="10">
        <v>0</v>
      </c>
      <c r="E229" s="233">
        <v>0</v>
      </c>
      <c r="F229" s="232">
        <v>0</v>
      </c>
      <c r="G229" s="10">
        <v>0</v>
      </c>
      <c r="H229" s="233">
        <v>0</v>
      </c>
      <c r="I229" s="352">
        <f t="shared" si="4"/>
        <v>0</v>
      </c>
      <c r="J229" s="10">
        <f t="shared" si="4"/>
        <v>0</v>
      </c>
      <c r="K229" s="233">
        <f t="shared" si="4"/>
        <v>0</v>
      </c>
    </row>
    <row r="230" spans="1:11" ht="24">
      <c r="A230" s="225" t="s">
        <v>826</v>
      </c>
      <c r="B230" s="226" t="s">
        <v>806</v>
      </c>
      <c r="C230" s="232">
        <v>0</v>
      </c>
      <c r="D230" s="10">
        <v>0</v>
      </c>
      <c r="E230" s="233">
        <v>0</v>
      </c>
      <c r="F230" s="232">
        <v>0</v>
      </c>
      <c r="G230" s="10">
        <v>0</v>
      </c>
      <c r="H230" s="233">
        <v>0</v>
      </c>
      <c r="I230" s="352">
        <f t="shared" si="4"/>
        <v>0</v>
      </c>
      <c r="J230" s="10">
        <f t="shared" si="4"/>
        <v>0</v>
      </c>
      <c r="K230" s="233">
        <f t="shared" si="4"/>
        <v>0</v>
      </c>
    </row>
    <row r="231" spans="1:11" ht="24">
      <c r="A231" s="225" t="s">
        <v>827</v>
      </c>
      <c r="B231" s="226" t="s">
        <v>807</v>
      </c>
      <c r="C231" s="232">
        <v>0</v>
      </c>
      <c r="D231" s="10">
        <v>0</v>
      </c>
      <c r="E231" s="233">
        <v>0</v>
      </c>
      <c r="F231" s="232">
        <v>0</v>
      </c>
      <c r="G231" s="10">
        <v>0</v>
      </c>
      <c r="H231" s="233">
        <v>0</v>
      </c>
      <c r="I231" s="352">
        <f t="shared" si="4"/>
        <v>0</v>
      </c>
      <c r="J231" s="10">
        <f t="shared" si="4"/>
        <v>0</v>
      </c>
      <c r="K231" s="233">
        <f t="shared" si="4"/>
        <v>0</v>
      </c>
    </row>
    <row r="232" spans="1:11" ht="24">
      <c r="A232" s="225" t="s">
        <v>828</v>
      </c>
      <c r="B232" s="226" t="s">
        <v>808</v>
      </c>
      <c r="C232" s="232">
        <v>425196</v>
      </c>
      <c r="D232" s="10">
        <v>0</v>
      </c>
      <c r="E232" s="233">
        <v>0</v>
      </c>
      <c r="F232" s="232">
        <v>0</v>
      </c>
      <c r="G232" s="10">
        <v>0</v>
      </c>
      <c r="H232" s="233">
        <v>0</v>
      </c>
      <c r="I232" s="352">
        <f t="shared" si="4"/>
        <v>425196</v>
      </c>
      <c r="J232" s="10">
        <f t="shared" si="4"/>
        <v>0</v>
      </c>
      <c r="K232" s="233">
        <f t="shared" si="4"/>
        <v>0</v>
      </c>
    </row>
    <row r="233" spans="1:11" ht="24">
      <c r="A233" s="225" t="s">
        <v>829</v>
      </c>
      <c r="B233" s="226" t="s">
        <v>810</v>
      </c>
      <c r="C233" s="232">
        <v>21154344</v>
      </c>
      <c r="D233" s="10">
        <v>0</v>
      </c>
      <c r="E233" s="233">
        <v>21009069</v>
      </c>
      <c r="F233" s="232">
        <v>0</v>
      </c>
      <c r="G233" s="10">
        <v>0</v>
      </c>
      <c r="H233" s="233">
        <v>0</v>
      </c>
      <c r="I233" s="352">
        <f t="shared" si="4"/>
        <v>21154344</v>
      </c>
      <c r="J233" s="10">
        <f t="shared" si="4"/>
        <v>0</v>
      </c>
      <c r="K233" s="233">
        <f t="shared" si="4"/>
        <v>21009069</v>
      </c>
    </row>
    <row r="234" spans="1:11" ht="36">
      <c r="A234" s="225" t="s">
        <v>831</v>
      </c>
      <c r="B234" s="226" t="s">
        <v>812</v>
      </c>
      <c r="C234" s="232">
        <v>0</v>
      </c>
      <c r="D234" s="10">
        <v>0</v>
      </c>
      <c r="E234" s="233">
        <v>0</v>
      </c>
      <c r="F234" s="232">
        <v>0</v>
      </c>
      <c r="G234" s="10">
        <v>0</v>
      </c>
      <c r="H234" s="233">
        <v>0</v>
      </c>
      <c r="I234" s="352">
        <f t="shared" si="4"/>
        <v>0</v>
      </c>
      <c r="J234" s="10">
        <f t="shared" si="4"/>
        <v>0</v>
      </c>
      <c r="K234" s="233">
        <f t="shared" si="4"/>
        <v>0</v>
      </c>
    </row>
    <row r="235" spans="1:11" ht="24">
      <c r="A235" s="225" t="s">
        <v>832</v>
      </c>
      <c r="B235" s="226" t="s">
        <v>814</v>
      </c>
      <c r="C235" s="232">
        <v>0</v>
      </c>
      <c r="D235" s="10">
        <v>0</v>
      </c>
      <c r="E235" s="233">
        <v>0</v>
      </c>
      <c r="F235" s="232">
        <v>0</v>
      </c>
      <c r="G235" s="10">
        <v>0</v>
      </c>
      <c r="H235" s="233">
        <v>0</v>
      </c>
      <c r="I235" s="352">
        <f t="shared" si="4"/>
        <v>0</v>
      </c>
      <c r="J235" s="10">
        <f t="shared" si="4"/>
        <v>0</v>
      </c>
      <c r="K235" s="233">
        <f t="shared" si="4"/>
        <v>0</v>
      </c>
    </row>
    <row r="236" spans="1:11" ht="24">
      <c r="A236" s="225" t="s">
        <v>833</v>
      </c>
      <c r="B236" s="226" t="s">
        <v>52</v>
      </c>
      <c r="C236" s="232">
        <v>1121011</v>
      </c>
      <c r="D236" s="10">
        <v>0</v>
      </c>
      <c r="E236" s="233">
        <v>1351496</v>
      </c>
      <c r="F236" s="232">
        <v>0</v>
      </c>
      <c r="G236" s="10">
        <v>0</v>
      </c>
      <c r="H236" s="233">
        <v>0</v>
      </c>
      <c r="I236" s="352">
        <f t="shared" si="4"/>
        <v>1121011</v>
      </c>
      <c r="J236" s="10">
        <f t="shared" si="4"/>
        <v>0</v>
      </c>
      <c r="K236" s="233">
        <f t="shared" si="4"/>
        <v>1351496</v>
      </c>
    </row>
    <row r="237" spans="1:11" ht="36">
      <c r="A237" s="225" t="s">
        <v>834</v>
      </c>
      <c r="B237" s="226" t="s">
        <v>817</v>
      </c>
      <c r="C237" s="232">
        <v>0</v>
      </c>
      <c r="D237" s="10">
        <v>0</v>
      </c>
      <c r="E237" s="233">
        <v>0</v>
      </c>
      <c r="F237" s="232">
        <v>0</v>
      </c>
      <c r="G237" s="10">
        <v>0</v>
      </c>
      <c r="H237" s="233">
        <v>0</v>
      </c>
      <c r="I237" s="352">
        <f t="shared" si="4"/>
        <v>0</v>
      </c>
      <c r="J237" s="10">
        <f t="shared" si="4"/>
        <v>0</v>
      </c>
      <c r="K237" s="233">
        <f t="shared" si="4"/>
        <v>0</v>
      </c>
    </row>
    <row r="238" spans="1:11" ht="24">
      <c r="A238" s="225" t="s">
        <v>835</v>
      </c>
      <c r="B238" s="226" t="s">
        <v>819</v>
      </c>
      <c r="C238" s="232">
        <v>0</v>
      </c>
      <c r="D238" s="10">
        <v>0</v>
      </c>
      <c r="E238" s="233">
        <v>0</v>
      </c>
      <c r="F238" s="232">
        <v>0</v>
      </c>
      <c r="G238" s="10">
        <v>0</v>
      </c>
      <c r="H238" s="233">
        <v>0</v>
      </c>
      <c r="I238" s="352">
        <f t="shared" si="4"/>
        <v>0</v>
      </c>
      <c r="J238" s="10">
        <f t="shared" si="4"/>
        <v>0</v>
      </c>
      <c r="K238" s="233">
        <f t="shared" si="4"/>
        <v>0</v>
      </c>
    </row>
    <row r="239" spans="1:11" ht="24">
      <c r="A239" s="225" t="s">
        <v>837</v>
      </c>
      <c r="B239" s="226" t="s">
        <v>821</v>
      </c>
      <c r="C239" s="232">
        <v>0</v>
      </c>
      <c r="D239" s="10">
        <v>0</v>
      </c>
      <c r="E239" s="233">
        <v>0</v>
      </c>
      <c r="F239" s="232">
        <v>0</v>
      </c>
      <c r="G239" s="10">
        <v>0</v>
      </c>
      <c r="H239" s="233">
        <v>0</v>
      </c>
      <c r="I239" s="352">
        <f t="shared" si="4"/>
        <v>0</v>
      </c>
      <c r="J239" s="10">
        <f t="shared" si="4"/>
        <v>0</v>
      </c>
      <c r="K239" s="233">
        <f t="shared" si="4"/>
        <v>0</v>
      </c>
    </row>
    <row r="240" spans="1:11" ht="24">
      <c r="A240" s="225" t="s">
        <v>839</v>
      </c>
      <c r="B240" s="226" t="s">
        <v>823</v>
      </c>
      <c r="C240" s="232">
        <v>0</v>
      </c>
      <c r="D240" s="10">
        <v>0</v>
      </c>
      <c r="E240" s="233">
        <v>0</v>
      </c>
      <c r="F240" s="232">
        <v>0</v>
      </c>
      <c r="G240" s="10">
        <v>0</v>
      </c>
      <c r="H240" s="233">
        <v>0</v>
      </c>
      <c r="I240" s="352">
        <f t="shared" si="4"/>
        <v>0</v>
      </c>
      <c r="J240" s="10">
        <f t="shared" si="4"/>
        <v>0</v>
      </c>
      <c r="K240" s="233">
        <f t="shared" si="4"/>
        <v>0</v>
      </c>
    </row>
    <row r="241" spans="1:11" ht="24">
      <c r="A241" s="225" t="s">
        <v>841</v>
      </c>
      <c r="B241" s="226" t="s">
        <v>53</v>
      </c>
      <c r="C241" s="232">
        <v>1121011</v>
      </c>
      <c r="D241" s="10">
        <v>0</v>
      </c>
      <c r="E241" s="233">
        <v>1351496</v>
      </c>
      <c r="F241" s="232">
        <v>0</v>
      </c>
      <c r="G241" s="10">
        <v>0</v>
      </c>
      <c r="H241" s="233">
        <v>0</v>
      </c>
      <c r="I241" s="352">
        <f t="shared" si="4"/>
        <v>1121011</v>
      </c>
      <c r="J241" s="10">
        <f t="shared" si="4"/>
        <v>0</v>
      </c>
      <c r="K241" s="233">
        <f t="shared" si="4"/>
        <v>1351496</v>
      </c>
    </row>
    <row r="242" spans="1:11" ht="24">
      <c r="A242" s="225" t="s">
        <v>842</v>
      </c>
      <c r="B242" s="226" t="s">
        <v>54</v>
      </c>
      <c r="C242" s="232">
        <v>0</v>
      </c>
      <c r="D242" s="10">
        <v>0</v>
      </c>
      <c r="E242" s="233">
        <v>0</v>
      </c>
      <c r="F242" s="232">
        <v>0</v>
      </c>
      <c r="G242" s="10">
        <v>0</v>
      </c>
      <c r="H242" s="233">
        <v>0</v>
      </c>
      <c r="I242" s="352">
        <f t="shared" si="4"/>
        <v>0</v>
      </c>
      <c r="J242" s="10">
        <f t="shared" si="4"/>
        <v>0</v>
      </c>
      <c r="K242" s="233">
        <f t="shared" si="4"/>
        <v>0</v>
      </c>
    </row>
    <row r="243" spans="1:11" ht="24">
      <c r="A243" s="225" t="s">
        <v>844</v>
      </c>
      <c r="B243" s="226" t="s">
        <v>55</v>
      </c>
      <c r="C243" s="232">
        <v>0</v>
      </c>
      <c r="D243" s="10">
        <v>0</v>
      </c>
      <c r="E243" s="233">
        <v>0</v>
      </c>
      <c r="F243" s="232">
        <v>0</v>
      </c>
      <c r="G243" s="10">
        <v>0</v>
      </c>
      <c r="H243" s="233">
        <v>0</v>
      </c>
      <c r="I243" s="352">
        <f t="shared" si="4"/>
        <v>0</v>
      </c>
      <c r="J243" s="10">
        <f t="shared" si="4"/>
        <v>0</v>
      </c>
      <c r="K243" s="233">
        <f t="shared" si="4"/>
        <v>0</v>
      </c>
    </row>
    <row r="244" spans="1:11" ht="36">
      <c r="A244" s="225" t="s">
        <v>846</v>
      </c>
      <c r="B244" s="226" t="s">
        <v>56</v>
      </c>
      <c r="C244" s="232">
        <v>0</v>
      </c>
      <c r="D244" s="10">
        <v>0</v>
      </c>
      <c r="E244" s="233">
        <v>0</v>
      </c>
      <c r="F244" s="232">
        <v>0</v>
      </c>
      <c r="G244" s="10">
        <v>0</v>
      </c>
      <c r="H244" s="233">
        <v>0</v>
      </c>
      <c r="I244" s="352">
        <f t="shared" si="4"/>
        <v>0</v>
      </c>
      <c r="J244" s="10">
        <f t="shared" si="4"/>
        <v>0</v>
      </c>
      <c r="K244" s="233">
        <f t="shared" si="4"/>
        <v>0</v>
      </c>
    </row>
    <row r="245" spans="1:11" ht="24">
      <c r="A245" s="225" t="s">
        <v>848</v>
      </c>
      <c r="B245" s="226" t="s">
        <v>57</v>
      </c>
      <c r="C245" s="232">
        <v>0</v>
      </c>
      <c r="D245" s="10">
        <v>0</v>
      </c>
      <c r="E245" s="233">
        <v>0</v>
      </c>
      <c r="F245" s="232">
        <v>0</v>
      </c>
      <c r="G245" s="10">
        <v>0</v>
      </c>
      <c r="H245" s="233">
        <v>0</v>
      </c>
      <c r="I245" s="352">
        <f t="shared" si="4"/>
        <v>0</v>
      </c>
      <c r="J245" s="10">
        <f t="shared" si="4"/>
        <v>0</v>
      </c>
      <c r="K245" s="233">
        <f t="shared" si="4"/>
        <v>0</v>
      </c>
    </row>
    <row r="246" spans="1:11" ht="24">
      <c r="A246" s="225" t="s">
        <v>850</v>
      </c>
      <c r="B246" s="226" t="s">
        <v>58</v>
      </c>
      <c r="C246" s="232">
        <v>0</v>
      </c>
      <c r="D246" s="10">
        <v>0</v>
      </c>
      <c r="E246" s="233">
        <v>0</v>
      </c>
      <c r="F246" s="232">
        <v>0</v>
      </c>
      <c r="G246" s="10">
        <v>0</v>
      </c>
      <c r="H246" s="233">
        <v>0</v>
      </c>
      <c r="I246" s="352">
        <f t="shared" si="4"/>
        <v>0</v>
      </c>
      <c r="J246" s="10">
        <f t="shared" si="4"/>
        <v>0</v>
      </c>
      <c r="K246" s="233">
        <f t="shared" si="4"/>
        <v>0</v>
      </c>
    </row>
    <row r="247" spans="1:11" ht="24">
      <c r="A247" s="227" t="s">
        <v>852</v>
      </c>
      <c r="B247" s="228" t="s">
        <v>830</v>
      </c>
      <c r="C247" s="234">
        <v>22886519</v>
      </c>
      <c r="D247" s="11">
        <v>0</v>
      </c>
      <c r="E247" s="235">
        <v>22749419</v>
      </c>
      <c r="F247" s="234">
        <v>431280</v>
      </c>
      <c r="G247" s="11">
        <v>0</v>
      </c>
      <c r="H247" s="235">
        <v>52559</v>
      </c>
      <c r="I247" s="353">
        <f t="shared" si="4"/>
        <v>23317799</v>
      </c>
      <c r="J247" s="11">
        <f t="shared" si="4"/>
        <v>0</v>
      </c>
      <c r="K247" s="235">
        <f t="shared" si="4"/>
        <v>22801978</v>
      </c>
    </row>
    <row r="248" spans="1:11" ht="12">
      <c r="A248" s="225" t="s">
        <v>854</v>
      </c>
      <c r="B248" s="226" t="s">
        <v>59</v>
      </c>
      <c r="C248" s="232">
        <v>959052</v>
      </c>
      <c r="D248" s="10">
        <v>0</v>
      </c>
      <c r="E248" s="233">
        <v>3765344</v>
      </c>
      <c r="F248" s="232">
        <v>0</v>
      </c>
      <c r="G248" s="10">
        <v>0</v>
      </c>
      <c r="H248" s="233">
        <v>2868</v>
      </c>
      <c r="I248" s="352">
        <f t="shared" si="4"/>
        <v>959052</v>
      </c>
      <c r="J248" s="10">
        <f t="shared" si="4"/>
        <v>0</v>
      </c>
      <c r="K248" s="233">
        <f t="shared" si="4"/>
        <v>3768212</v>
      </c>
    </row>
    <row r="249" spans="1:11" ht="24">
      <c r="A249" s="225" t="s">
        <v>856</v>
      </c>
      <c r="B249" s="226" t="s">
        <v>836</v>
      </c>
      <c r="C249" s="232">
        <v>0</v>
      </c>
      <c r="D249" s="10">
        <v>0</v>
      </c>
      <c r="E249" s="233">
        <v>0</v>
      </c>
      <c r="F249" s="232">
        <v>0</v>
      </c>
      <c r="G249" s="10">
        <v>0</v>
      </c>
      <c r="H249" s="233">
        <v>0</v>
      </c>
      <c r="I249" s="352">
        <f t="shared" si="4"/>
        <v>0</v>
      </c>
      <c r="J249" s="10">
        <f t="shared" si="4"/>
        <v>0</v>
      </c>
      <c r="K249" s="233">
        <f t="shared" si="4"/>
        <v>0</v>
      </c>
    </row>
    <row r="250" spans="1:11" ht="12">
      <c r="A250" s="225" t="s">
        <v>858</v>
      </c>
      <c r="B250" s="226" t="s">
        <v>838</v>
      </c>
      <c r="C250" s="232">
        <v>0</v>
      </c>
      <c r="D250" s="10">
        <v>0</v>
      </c>
      <c r="E250" s="233">
        <v>0</v>
      </c>
      <c r="F250" s="232">
        <v>0</v>
      </c>
      <c r="G250" s="10">
        <v>0</v>
      </c>
      <c r="H250" s="233">
        <v>0</v>
      </c>
      <c r="I250" s="352">
        <f t="shared" si="4"/>
        <v>0</v>
      </c>
      <c r="J250" s="10">
        <f t="shared" si="4"/>
        <v>0</v>
      </c>
      <c r="K250" s="233">
        <f t="shared" si="4"/>
        <v>0</v>
      </c>
    </row>
    <row r="251" spans="1:11" ht="12">
      <c r="A251" s="225" t="s">
        <v>860</v>
      </c>
      <c r="B251" s="226" t="s">
        <v>840</v>
      </c>
      <c r="C251" s="232">
        <v>0</v>
      </c>
      <c r="D251" s="10">
        <v>0</v>
      </c>
      <c r="E251" s="233">
        <v>0</v>
      </c>
      <c r="F251" s="232">
        <v>0</v>
      </c>
      <c r="G251" s="10">
        <v>0</v>
      </c>
      <c r="H251" s="233">
        <v>0</v>
      </c>
      <c r="I251" s="352">
        <f t="shared" si="4"/>
        <v>0</v>
      </c>
      <c r="J251" s="10">
        <f t="shared" si="4"/>
        <v>0</v>
      </c>
      <c r="K251" s="233">
        <f t="shared" si="4"/>
        <v>0</v>
      </c>
    </row>
    <row r="252" spans="1:11" ht="24">
      <c r="A252" s="225" t="s">
        <v>862</v>
      </c>
      <c r="B252" s="226" t="s">
        <v>60</v>
      </c>
      <c r="C252" s="232">
        <v>0</v>
      </c>
      <c r="D252" s="10">
        <v>0</v>
      </c>
      <c r="E252" s="233">
        <v>0</v>
      </c>
      <c r="F252" s="232">
        <v>0</v>
      </c>
      <c r="G252" s="10">
        <v>0</v>
      </c>
      <c r="H252" s="233">
        <v>0</v>
      </c>
      <c r="I252" s="352">
        <f aca="true" t="shared" si="5" ref="I252:K265">+C252+F252</f>
        <v>0</v>
      </c>
      <c r="J252" s="10">
        <f t="shared" si="5"/>
        <v>0</v>
      </c>
      <c r="K252" s="233">
        <f t="shared" si="5"/>
        <v>0</v>
      </c>
    </row>
    <row r="253" spans="1:11" ht="24">
      <c r="A253" s="225" t="s">
        <v>864</v>
      </c>
      <c r="B253" s="226" t="s">
        <v>843</v>
      </c>
      <c r="C253" s="232">
        <v>0</v>
      </c>
      <c r="D253" s="10">
        <v>0</v>
      </c>
      <c r="E253" s="233">
        <v>0</v>
      </c>
      <c r="F253" s="232">
        <v>0</v>
      </c>
      <c r="G253" s="10">
        <v>0</v>
      </c>
      <c r="H253" s="233">
        <v>0</v>
      </c>
      <c r="I253" s="352">
        <f t="shared" si="5"/>
        <v>0</v>
      </c>
      <c r="J253" s="10">
        <f t="shared" si="5"/>
        <v>0</v>
      </c>
      <c r="K253" s="233">
        <f t="shared" si="5"/>
        <v>0</v>
      </c>
    </row>
    <row r="254" spans="1:11" ht="24">
      <c r="A254" s="225" t="s">
        <v>866</v>
      </c>
      <c r="B254" s="226" t="s">
        <v>845</v>
      </c>
      <c r="C254" s="232">
        <v>0</v>
      </c>
      <c r="D254" s="10">
        <v>0</v>
      </c>
      <c r="E254" s="233">
        <v>0</v>
      </c>
      <c r="F254" s="232">
        <v>0</v>
      </c>
      <c r="G254" s="10">
        <v>0</v>
      </c>
      <c r="H254" s="233">
        <v>0</v>
      </c>
      <c r="I254" s="352">
        <f t="shared" si="5"/>
        <v>0</v>
      </c>
      <c r="J254" s="10">
        <f t="shared" si="5"/>
        <v>0</v>
      </c>
      <c r="K254" s="233">
        <f t="shared" si="5"/>
        <v>0</v>
      </c>
    </row>
    <row r="255" spans="1:11" ht="24">
      <c r="A255" s="225" t="s">
        <v>1008</v>
      </c>
      <c r="B255" s="226" t="s">
        <v>847</v>
      </c>
      <c r="C255" s="232">
        <v>0</v>
      </c>
      <c r="D255" s="10">
        <v>0</v>
      </c>
      <c r="E255" s="233">
        <v>0</v>
      </c>
      <c r="F255" s="232">
        <v>0</v>
      </c>
      <c r="G255" s="10">
        <v>0</v>
      </c>
      <c r="H255" s="233">
        <v>0</v>
      </c>
      <c r="I255" s="352">
        <f t="shared" si="5"/>
        <v>0</v>
      </c>
      <c r="J255" s="10">
        <f t="shared" si="5"/>
        <v>0</v>
      </c>
      <c r="K255" s="233">
        <f t="shared" si="5"/>
        <v>0</v>
      </c>
    </row>
    <row r="256" spans="1:11" ht="12">
      <c r="A256" s="225" t="s">
        <v>61</v>
      </c>
      <c r="B256" s="226" t="s">
        <v>849</v>
      </c>
      <c r="C256" s="232">
        <v>0</v>
      </c>
      <c r="D256" s="10">
        <v>0</v>
      </c>
      <c r="E256" s="233">
        <v>0</v>
      </c>
      <c r="F256" s="232">
        <v>0</v>
      </c>
      <c r="G256" s="10">
        <v>0</v>
      </c>
      <c r="H256" s="233">
        <v>0</v>
      </c>
      <c r="I256" s="352">
        <f t="shared" si="5"/>
        <v>0</v>
      </c>
      <c r="J256" s="10">
        <f t="shared" si="5"/>
        <v>0</v>
      </c>
      <c r="K256" s="233">
        <f t="shared" si="5"/>
        <v>0</v>
      </c>
    </row>
    <row r="257" spans="1:11" ht="24">
      <c r="A257" s="225" t="s">
        <v>62</v>
      </c>
      <c r="B257" s="226" t="s">
        <v>851</v>
      </c>
      <c r="C257" s="232">
        <v>0</v>
      </c>
      <c r="D257" s="10">
        <v>0</v>
      </c>
      <c r="E257" s="233">
        <v>0</v>
      </c>
      <c r="F257" s="232">
        <v>0</v>
      </c>
      <c r="G257" s="10">
        <v>0</v>
      </c>
      <c r="H257" s="233">
        <v>0</v>
      </c>
      <c r="I257" s="352">
        <f t="shared" si="5"/>
        <v>0</v>
      </c>
      <c r="J257" s="10">
        <f t="shared" si="5"/>
        <v>0</v>
      </c>
      <c r="K257" s="233">
        <f t="shared" si="5"/>
        <v>0</v>
      </c>
    </row>
    <row r="258" spans="1:11" ht="24">
      <c r="A258" s="227" t="s">
        <v>63</v>
      </c>
      <c r="B258" s="228" t="s">
        <v>853</v>
      </c>
      <c r="C258" s="234">
        <v>959052</v>
      </c>
      <c r="D258" s="11">
        <v>0</v>
      </c>
      <c r="E258" s="235">
        <v>3765344</v>
      </c>
      <c r="F258" s="234">
        <v>0</v>
      </c>
      <c r="G258" s="11">
        <v>0</v>
      </c>
      <c r="H258" s="235">
        <v>2868</v>
      </c>
      <c r="I258" s="353">
        <f t="shared" si="5"/>
        <v>959052</v>
      </c>
      <c r="J258" s="11">
        <f t="shared" si="5"/>
        <v>0</v>
      </c>
      <c r="K258" s="235">
        <f t="shared" si="5"/>
        <v>3768212</v>
      </c>
    </row>
    <row r="259" spans="1:11" ht="12">
      <c r="A259" s="227" t="s">
        <v>64</v>
      </c>
      <c r="B259" s="228" t="s">
        <v>855</v>
      </c>
      <c r="C259" s="234">
        <v>23973587</v>
      </c>
      <c r="D259" s="11">
        <v>0</v>
      </c>
      <c r="E259" s="235">
        <v>26514763</v>
      </c>
      <c r="F259" s="234">
        <v>431280</v>
      </c>
      <c r="G259" s="11">
        <v>0</v>
      </c>
      <c r="H259" s="235">
        <v>55427</v>
      </c>
      <c r="I259" s="353">
        <f t="shared" si="5"/>
        <v>24404867</v>
      </c>
      <c r="J259" s="11">
        <f t="shared" si="5"/>
        <v>0</v>
      </c>
      <c r="K259" s="235">
        <f t="shared" si="5"/>
        <v>26570190</v>
      </c>
    </row>
    <row r="260" spans="1:11" ht="24">
      <c r="A260" s="227" t="s">
        <v>65</v>
      </c>
      <c r="B260" s="228" t="s">
        <v>857</v>
      </c>
      <c r="C260" s="234">
        <v>0</v>
      </c>
      <c r="D260" s="11">
        <v>0</v>
      </c>
      <c r="E260" s="235">
        <v>0</v>
      </c>
      <c r="F260" s="234">
        <v>0</v>
      </c>
      <c r="G260" s="11">
        <v>0</v>
      </c>
      <c r="H260" s="235">
        <v>0</v>
      </c>
      <c r="I260" s="353">
        <f t="shared" si="5"/>
        <v>0</v>
      </c>
      <c r="J260" s="11">
        <f t="shared" si="5"/>
        <v>0</v>
      </c>
      <c r="K260" s="235">
        <f t="shared" si="5"/>
        <v>0</v>
      </c>
    </row>
    <row r="261" spans="1:11" ht="12">
      <c r="A261" s="225" t="s">
        <v>66</v>
      </c>
      <c r="B261" s="226" t="s">
        <v>859</v>
      </c>
      <c r="C261" s="232">
        <v>0</v>
      </c>
      <c r="D261" s="10">
        <v>0</v>
      </c>
      <c r="E261" s="233">
        <v>0</v>
      </c>
      <c r="F261" s="232">
        <v>0</v>
      </c>
      <c r="G261" s="10">
        <v>0</v>
      </c>
      <c r="H261" s="233">
        <v>0</v>
      </c>
      <c r="I261" s="352">
        <f t="shared" si="5"/>
        <v>0</v>
      </c>
      <c r="J261" s="10">
        <f t="shared" si="5"/>
        <v>0</v>
      </c>
      <c r="K261" s="233">
        <f t="shared" si="5"/>
        <v>0</v>
      </c>
    </row>
    <row r="262" spans="1:11" ht="12">
      <c r="A262" s="225" t="s">
        <v>67</v>
      </c>
      <c r="B262" s="226" t="s">
        <v>861</v>
      </c>
      <c r="C262" s="232">
        <v>1378585</v>
      </c>
      <c r="D262" s="10">
        <v>0</v>
      </c>
      <c r="E262" s="233">
        <v>1560709</v>
      </c>
      <c r="F262" s="232">
        <v>1442782</v>
      </c>
      <c r="G262" s="10">
        <v>0</v>
      </c>
      <c r="H262" s="233">
        <v>1511057</v>
      </c>
      <c r="I262" s="352">
        <f t="shared" si="5"/>
        <v>2821367</v>
      </c>
      <c r="J262" s="10">
        <f t="shared" si="5"/>
        <v>0</v>
      </c>
      <c r="K262" s="233">
        <f t="shared" si="5"/>
        <v>3071766</v>
      </c>
    </row>
    <row r="263" spans="1:11" ht="12">
      <c r="A263" s="225" t="s">
        <v>1009</v>
      </c>
      <c r="B263" s="226" t="s">
        <v>863</v>
      </c>
      <c r="C263" s="232">
        <v>5852625</v>
      </c>
      <c r="D263" s="10">
        <v>0</v>
      </c>
      <c r="E263" s="233">
        <v>15266844</v>
      </c>
      <c r="F263" s="232">
        <v>0</v>
      </c>
      <c r="G263" s="10">
        <v>0</v>
      </c>
      <c r="H263" s="233">
        <v>0</v>
      </c>
      <c r="I263" s="352">
        <f t="shared" si="5"/>
        <v>5852625</v>
      </c>
      <c r="J263" s="10">
        <f t="shared" si="5"/>
        <v>0</v>
      </c>
      <c r="K263" s="233">
        <f t="shared" si="5"/>
        <v>15266844</v>
      </c>
    </row>
    <row r="264" spans="1:11" ht="12">
      <c r="A264" s="227" t="s">
        <v>68</v>
      </c>
      <c r="B264" s="228" t="s">
        <v>865</v>
      </c>
      <c r="C264" s="234">
        <v>7231210</v>
      </c>
      <c r="D264" s="11">
        <v>0</v>
      </c>
      <c r="E264" s="235">
        <v>16827553</v>
      </c>
      <c r="F264" s="234">
        <v>1442782</v>
      </c>
      <c r="G264" s="11">
        <v>0</v>
      </c>
      <c r="H264" s="235">
        <v>1511057</v>
      </c>
      <c r="I264" s="353">
        <f t="shared" si="5"/>
        <v>8673992</v>
      </c>
      <c r="J264" s="11">
        <f t="shared" si="5"/>
        <v>0</v>
      </c>
      <c r="K264" s="235">
        <f t="shared" si="5"/>
        <v>18338610</v>
      </c>
    </row>
    <row r="265" spans="1:11" s="208" customFormat="1" ht="15.75" thickBot="1">
      <c r="A265" s="236" t="s">
        <v>27</v>
      </c>
      <c r="B265" s="237" t="s">
        <v>867</v>
      </c>
      <c r="C265" s="238">
        <v>475860182</v>
      </c>
      <c r="D265" s="239">
        <v>0</v>
      </c>
      <c r="E265" s="240">
        <v>471591887</v>
      </c>
      <c r="F265" s="238">
        <v>725440</v>
      </c>
      <c r="G265" s="239">
        <v>0</v>
      </c>
      <c r="H265" s="240">
        <v>302107</v>
      </c>
      <c r="I265" s="354">
        <f t="shared" si="5"/>
        <v>476585622</v>
      </c>
      <c r="J265" s="239">
        <f t="shared" si="5"/>
        <v>0</v>
      </c>
      <c r="K265" s="240">
        <f t="shared" si="5"/>
        <v>471893994</v>
      </c>
    </row>
  </sheetData>
  <sheetProtection/>
  <mergeCells count="10">
    <mergeCell ref="A10:K10"/>
    <mergeCell ref="A4:K4"/>
    <mergeCell ref="A1:K1"/>
    <mergeCell ref="A187:K187"/>
    <mergeCell ref="A7:A8"/>
    <mergeCell ref="B7:B8"/>
    <mergeCell ref="C7:E7"/>
    <mergeCell ref="F7:H7"/>
    <mergeCell ref="I7:K7"/>
    <mergeCell ref="A5:K5"/>
  </mergeCells>
  <printOptions/>
  <pageMargins left="0.4724409448818898" right="0.31496062992125984" top="0.8267716535433072" bottom="0.5511811023622047" header="0.35433070866141736" footer="0.1968503937007874"/>
  <pageSetup errors="blank" fitToHeight="0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105"/>
  <sheetViews>
    <sheetView view="pageBreakPreview" zoomScale="130" zoomScaleSheetLayoutView="130" zoomScalePageLayoutView="0" workbookViewId="0" topLeftCell="A1">
      <pane ySplit="9" topLeftCell="BM10" activePane="bottomLeft" state="frozen"/>
      <selection pane="topLeft" activeCell="G29" sqref="G29"/>
      <selection pane="bottomLeft" activeCell="C36" sqref="C36:D36"/>
    </sheetView>
  </sheetViews>
  <sheetFormatPr defaultColWidth="9.140625" defaultRowHeight="12.75"/>
  <cols>
    <col min="1" max="1" width="5.7109375" style="216" customWidth="1"/>
    <col min="2" max="3" width="4.57421875" style="496" customWidth="1"/>
    <col min="4" max="4" width="56.57421875" style="216" customWidth="1"/>
    <col min="5" max="6" width="15.00390625" style="216" customWidth="1"/>
    <col min="7" max="8" width="15.7109375" style="216" customWidth="1"/>
    <col min="9" max="10" width="15.00390625" style="211" customWidth="1"/>
    <col min="11" max="16384" width="9.140625" style="216" customWidth="1"/>
  </cols>
  <sheetData>
    <row r="1" spans="1:14" s="8" customFormat="1" ht="14.25">
      <c r="A1" s="831" t="s">
        <v>263</v>
      </c>
      <c r="B1" s="831"/>
      <c r="C1" s="831"/>
      <c r="D1" s="831"/>
      <c r="E1" s="831"/>
      <c r="F1" s="831"/>
      <c r="G1" s="831"/>
      <c r="H1" s="831"/>
      <c r="I1" s="831"/>
      <c r="J1" s="831"/>
      <c r="K1" s="209"/>
      <c r="M1" s="7"/>
      <c r="N1" s="7"/>
    </row>
    <row r="2" spans="1:14" s="8" customFormat="1" ht="12">
      <c r="A2" s="210"/>
      <c r="B2" s="494"/>
      <c r="C2" s="494"/>
      <c r="D2" s="210"/>
      <c r="E2" s="210"/>
      <c r="F2" s="210"/>
      <c r="G2" s="210"/>
      <c r="H2" s="210"/>
      <c r="I2" s="211"/>
      <c r="J2" s="211"/>
      <c r="K2" s="210"/>
      <c r="L2" s="210"/>
      <c r="M2" s="7"/>
      <c r="N2" s="7"/>
    </row>
    <row r="3" spans="1:14" s="8" customFormat="1" ht="12">
      <c r="A3" s="210"/>
      <c r="B3" s="494"/>
      <c r="C3" s="494"/>
      <c r="D3" s="210"/>
      <c r="E3" s="210"/>
      <c r="F3" s="210"/>
      <c r="G3" s="210"/>
      <c r="H3" s="210"/>
      <c r="I3" s="211"/>
      <c r="J3" s="211"/>
      <c r="K3" s="210"/>
      <c r="L3" s="210"/>
      <c r="M3" s="7"/>
      <c r="N3" s="7"/>
    </row>
    <row r="4" spans="1:14" s="8" customFormat="1" ht="16.5" customHeight="1">
      <c r="A4" s="835" t="s">
        <v>332</v>
      </c>
      <c r="B4" s="835"/>
      <c r="C4" s="835"/>
      <c r="D4" s="835"/>
      <c r="E4" s="835"/>
      <c r="F4" s="835"/>
      <c r="G4" s="835"/>
      <c r="H4" s="835"/>
      <c r="I4" s="835"/>
      <c r="J4" s="835"/>
      <c r="K4" s="212"/>
      <c r="L4" s="212"/>
      <c r="M4" s="9"/>
      <c r="N4" s="9"/>
    </row>
    <row r="5" spans="1:14" s="8" customFormat="1" ht="16.5" customHeight="1">
      <c r="A5" s="835" t="s">
        <v>163</v>
      </c>
      <c r="B5" s="835"/>
      <c r="C5" s="835"/>
      <c r="D5" s="835"/>
      <c r="E5" s="835"/>
      <c r="F5" s="835"/>
      <c r="G5" s="835"/>
      <c r="H5" s="835"/>
      <c r="I5" s="835"/>
      <c r="J5" s="835"/>
      <c r="K5" s="213"/>
      <c r="L5" s="213"/>
      <c r="M5" s="9"/>
      <c r="N5" s="9"/>
    </row>
    <row r="6" spans="1:14" s="8" customFormat="1" ht="12.75" thickBot="1">
      <c r="A6" s="213"/>
      <c r="B6" s="495"/>
      <c r="C6" s="495"/>
      <c r="D6" s="213"/>
      <c r="E6" s="213"/>
      <c r="F6" s="213"/>
      <c r="G6" s="213"/>
      <c r="H6" s="213"/>
      <c r="I6" s="211"/>
      <c r="J6" s="214" t="s">
        <v>997</v>
      </c>
      <c r="K6" s="213"/>
      <c r="L6" s="213"/>
      <c r="M6" s="9"/>
      <c r="N6" s="9"/>
    </row>
    <row r="7" spans="1:14" s="41" customFormat="1" ht="12.75" customHeight="1">
      <c r="A7" s="872" t="s">
        <v>870</v>
      </c>
      <c r="B7" s="863" t="s">
        <v>300</v>
      </c>
      <c r="C7" s="864"/>
      <c r="D7" s="865"/>
      <c r="E7" s="843" t="s">
        <v>950</v>
      </c>
      <c r="F7" s="845"/>
      <c r="G7" s="843" t="s">
        <v>951</v>
      </c>
      <c r="H7" s="845"/>
      <c r="I7" s="846" t="s">
        <v>529</v>
      </c>
      <c r="J7" s="848"/>
      <c r="K7" s="244"/>
      <c r="L7" s="244"/>
      <c r="M7" s="153"/>
      <c r="N7" s="153"/>
    </row>
    <row r="8" spans="1:14" s="41" customFormat="1" ht="12">
      <c r="A8" s="873"/>
      <c r="B8" s="866"/>
      <c r="C8" s="867"/>
      <c r="D8" s="868"/>
      <c r="E8" s="497" t="s">
        <v>164</v>
      </c>
      <c r="F8" s="498" t="s">
        <v>165</v>
      </c>
      <c r="G8" s="497" t="s">
        <v>164</v>
      </c>
      <c r="H8" s="498" t="s">
        <v>165</v>
      </c>
      <c r="I8" s="497" t="s">
        <v>164</v>
      </c>
      <c r="J8" s="498" t="s">
        <v>165</v>
      </c>
      <c r="K8" s="244"/>
      <c r="L8" s="244"/>
      <c r="M8" s="153"/>
      <c r="N8" s="153"/>
    </row>
    <row r="9" spans="1:10" s="215" customFormat="1" ht="13.5" customHeight="1" thickBot="1">
      <c r="A9" s="217" t="s">
        <v>325</v>
      </c>
      <c r="B9" s="855" t="s">
        <v>326</v>
      </c>
      <c r="C9" s="856"/>
      <c r="D9" s="857"/>
      <c r="E9" s="217" t="s">
        <v>327</v>
      </c>
      <c r="F9" s="221" t="s">
        <v>328</v>
      </c>
      <c r="G9" s="217" t="s">
        <v>330</v>
      </c>
      <c r="H9" s="221" t="s">
        <v>331</v>
      </c>
      <c r="I9" s="222" t="s">
        <v>333</v>
      </c>
      <c r="J9" s="220" t="s">
        <v>530</v>
      </c>
    </row>
    <row r="10" spans="1:10" s="522" customFormat="1" ht="13.5" customHeight="1">
      <c r="A10" s="451">
        <v>1</v>
      </c>
      <c r="B10" s="869" t="s">
        <v>166</v>
      </c>
      <c r="C10" s="870"/>
      <c r="D10" s="871"/>
      <c r="E10" s="499">
        <f>+E11+E12+E13+E15</f>
        <v>9434000</v>
      </c>
      <c r="F10" s="500">
        <f>+F11+F12+F13+F15</f>
        <v>1711715</v>
      </c>
      <c r="G10" s="499">
        <f>+G11+G12+G13+G15</f>
        <v>0</v>
      </c>
      <c r="H10" s="500">
        <f>+H11+H12+H13+H15</f>
        <v>0</v>
      </c>
      <c r="I10" s="501">
        <f>+E10+G10</f>
        <v>9434000</v>
      </c>
      <c r="J10" s="500">
        <f>+F10+H10</f>
        <v>1711715</v>
      </c>
    </row>
    <row r="11" spans="1:10" ht="12">
      <c r="A11" s="502">
        <v>2</v>
      </c>
      <c r="B11" s="516"/>
      <c r="C11" s="516"/>
      <c r="D11" s="517" t="s">
        <v>190</v>
      </c>
      <c r="E11" s="503">
        <v>0</v>
      </c>
      <c r="F11" s="504">
        <v>0</v>
      </c>
      <c r="G11" s="503">
        <v>0</v>
      </c>
      <c r="H11" s="504">
        <v>0</v>
      </c>
      <c r="I11" s="505">
        <f aca="true" t="shared" si="0" ref="I11:I79">+E11+G11</f>
        <v>0</v>
      </c>
      <c r="J11" s="504">
        <f aca="true" t="shared" si="1" ref="J11:J79">+F11+H11</f>
        <v>0</v>
      </c>
    </row>
    <row r="12" spans="1:10" ht="12">
      <c r="A12" s="506">
        <v>3</v>
      </c>
      <c r="B12" s="518"/>
      <c r="C12" s="518"/>
      <c r="D12" s="519" t="s">
        <v>191</v>
      </c>
      <c r="E12" s="507">
        <v>0</v>
      </c>
      <c r="F12" s="508">
        <v>0</v>
      </c>
      <c r="G12" s="507">
        <v>0</v>
      </c>
      <c r="H12" s="508">
        <v>0</v>
      </c>
      <c r="I12" s="509">
        <f t="shared" si="0"/>
        <v>0</v>
      </c>
      <c r="J12" s="508">
        <f t="shared" si="1"/>
        <v>0</v>
      </c>
    </row>
    <row r="13" spans="1:10" ht="12">
      <c r="A13" s="506">
        <v>4</v>
      </c>
      <c r="B13" s="518"/>
      <c r="C13" s="518"/>
      <c r="D13" s="519" t="s">
        <v>192</v>
      </c>
      <c r="E13" s="507">
        <v>9434000</v>
      </c>
      <c r="F13" s="508">
        <v>1711715</v>
      </c>
      <c r="G13" s="507">
        <v>0</v>
      </c>
      <c r="H13" s="508">
        <v>0</v>
      </c>
      <c r="I13" s="509">
        <f t="shared" si="0"/>
        <v>9434000</v>
      </c>
      <c r="J13" s="508">
        <f t="shared" si="1"/>
        <v>1711715</v>
      </c>
    </row>
    <row r="14" spans="1:10" s="546" customFormat="1" ht="9.75">
      <c r="A14" s="540">
        <v>5</v>
      </c>
      <c r="B14" s="541"/>
      <c r="C14" s="541"/>
      <c r="D14" s="542" t="s">
        <v>193</v>
      </c>
      <c r="E14" s="543">
        <v>7209000</v>
      </c>
      <c r="F14" s="544">
        <v>0</v>
      </c>
      <c r="G14" s="543">
        <v>0</v>
      </c>
      <c r="H14" s="544">
        <v>0</v>
      </c>
      <c r="I14" s="545">
        <f t="shared" si="0"/>
        <v>7209000</v>
      </c>
      <c r="J14" s="544">
        <f t="shared" si="1"/>
        <v>0</v>
      </c>
    </row>
    <row r="15" spans="1:10" ht="12">
      <c r="A15" s="506">
        <v>6</v>
      </c>
      <c r="B15" s="518"/>
      <c r="C15" s="518"/>
      <c r="D15" s="519" t="s">
        <v>189</v>
      </c>
      <c r="E15" s="507">
        <v>0</v>
      </c>
      <c r="F15" s="508">
        <v>0</v>
      </c>
      <c r="G15" s="507">
        <v>0</v>
      </c>
      <c r="H15" s="508">
        <v>0</v>
      </c>
      <c r="I15" s="509">
        <f t="shared" si="0"/>
        <v>0</v>
      </c>
      <c r="J15" s="508">
        <f t="shared" si="1"/>
        <v>0</v>
      </c>
    </row>
    <row r="16" spans="1:10" s="522" customFormat="1" ht="12.75" customHeight="1">
      <c r="A16" s="452">
        <v>7</v>
      </c>
      <c r="B16" s="852" t="s">
        <v>169</v>
      </c>
      <c r="C16" s="853"/>
      <c r="D16" s="854"/>
      <c r="E16" s="510">
        <f>+E17+E22+E31+E36+E41</f>
        <v>523037279</v>
      </c>
      <c r="F16" s="511">
        <f>+F17+F22+F31+F36+F41</f>
        <v>379262982</v>
      </c>
      <c r="G16" s="510">
        <f>+G17+G22+G31+G36+G41</f>
        <v>5988340</v>
      </c>
      <c r="H16" s="511">
        <f>+H17+H22+H31+H36+H41</f>
        <v>103391</v>
      </c>
      <c r="I16" s="512">
        <f t="shared" si="0"/>
        <v>529025619</v>
      </c>
      <c r="J16" s="511">
        <f t="shared" si="1"/>
        <v>379366373</v>
      </c>
    </row>
    <row r="17" spans="1:10" s="528" customFormat="1" ht="12.75" customHeight="1">
      <c r="A17" s="524">
        <v>8</v>
      </c>
      <c r="B17" s="521"/>
      <c r="C17" s="858" t="s">
        <v>167</v>
      </c>
      <c r="D17" s="859"/>
      <c r="E17" s="525">
        <f>SUM(E18:E21)</f>
        <v>368935581</v>
      </c>
      <c r="F17" s="526">
        <f>SUM(F18:F21)</f>
        <v>241080928</v>
      </c>
      <c r="G17" s="525">
        <f>SUM(G18:G21)</f>
        <v>0</v>
      </c>
      <c r="H17" s="526">
        <f>SUM(H18:H21)</f>
        <v>0</v>
      </c>
      <c r="I17" s="527">
        <f t="shared" si="0"/>
        <v>368935581</v>
      </c>
      <c r="J17" s="526">
        <f t="shared" si="1"/>
        <v>241080928</v>
      </c>
    </row>
    <row r="18" spans="1:10" ht="12.75" customHeight="1">
      <c r="A18" s="506">
        <v>9</v>
      </c>
      <c r="B18" s="518"/>
      <c r="C18" s="518"/>
      <c r="D18" s="517" t="s">
        <v>190</v>
      </c>
      <c r="E18" s="507">
        <f>17898629+134038425+65106659+88641288</f>
        <v>305685001</v>
      </c>
      <c r="F18" s="508">
        <f>17898629+79255050+47399195+55908932</f>
        <v>200461806</v>
      </c>
      <c r="G18" s="507">
        <v>0</v>
      </c>
      <c r="H18" s="508">
        <v>0</v>
      </c>
      <c r="I18" s="509">
        <f t="shared" si="0"/>
        <v>305685001</v>
      </c>
      <c r="J18" s="508">
        <f t="shared" si="1"/>
        <v>200461806</v>
      </c>
    </row>
    <row r="19" spans="1:10" ht="12.75" customHeight="1">
      <c r="A19" s="506">
        <v>10</v>
      </c>
      <c r="B19" s="518"/>
      <c r="C19" s="518"/>
      <c r="D19" s="519" t="s">
        <v>191</v>
      </c>
      <c r="E19" s="507">
        <v>778400</v>
      </c>
      <c r="F19" s="508">
        <v>778400</v>
      </c>
      <c r="G19" s="507">
        <v>0</v>
      </c>
      <c r="H19" s="508">
        <v>0</v>
      </c>
      <c r="I19" s="509">
        <f t="shared" si="0"/>
        <v>778400</v>
      </c>
      <c r="J19" s="508">
        <f t="shared" si="1"/>
        <v>778400</v>
      </c>
    </row>
    <row r="20" spans="1:10" ht="12.75" customHeight="1">
      <c r="A20" s="506">
        <v>11</v>
      </c>
      <c r="B20" s="518"/>
      <c r="C20" s="518"/>
      <c r="D20" s="519" t="s">
        <v>192</v>
      </c>
      <c r="E20" s="507">
        <f>503000+1202000+248597+40351565+10538707+400000</f>
        <v>53243869</v>
      </c>
      <c r="F20" s="508">
        <f>503000+1202000+400000+33287+22588405+6559633</f>
        <v>31286325</v>
      </c>
      <c r="G20" s="507">
        <v>0</v>
      </c>
      <c r="H20" s="508">
        <v>0</v>
      </c>
      <c r="I20" s="509">
        <f t="shared" si="0"/>
        <v>53243869</v>
      </c>
      <c r="J20" s="508">
        <f t="shared" si="1"/>
        <v>31286325</v>
      </c>
    </row>
    <row r="21" spans="1:10" ht="12.75" customHeight="1">
      <c r="A21" s="506">
        <v>12</v>
      </c>
      <c r="B21" s="518"/>
      <c r="C21" s="518"/>
      <c r="D21" s="519" t="s">
        <v>189</v>
      </c>
      <c r="E21" s="507">
        <f>2688080+910000+3480231+2150000</f>
        <v>9228311</v>
      </c>
      <c r="F21" s="508">
        <f>2688080+910000+3265421+1690896</f>
        <v>8554397</v>
      </c>
      <c r="G21" s="507">
        <v>0</v>
      </c>
      <c r="H21" s="508">
        <v>0</v>
      </c>
      <c r="I21" s="509">
        <f t="shared" si="0"/>
        <v>9228311</v>
      </c>
      <c r="J21" s="508">
        <f t="shared" si="1"/>
        <v>8554397</v>
      </c>
    </row>
    <row r="22" spans="1:10" s="528" customFormat="1" ht="12.75" customHeight="1">
      <c r="A22" s="524">
        <v>13</v>
      </c>
      <c r="B22" s="521"/>
      <c r="C22" s="858" t="s">
        <v>168</v>
      </c>
      <c r="D22" s="859"/>
      <c r="E22" s="525">
        <f>+E23+E25+E26+E28</f>
        <v>21467978</v>
      </c>
      <c r="F22" s="526">
        <f>+F23+F25+F26+F28</f>
        <v>5548334</v>
      </c>
      <c r="G22" s="547">
        <f>+G23+G26+G28+G25</f>
        <v>5924958</v>
      </c>
      <c r="H22" s="548">
        <f>SUM(H23:H28)</f>
        <v>40009</v>
      </c>
      <c r="I22" s="527">
        <f t="shared" si="0"/>
        <v>27392936</v>
      </c>
      <c r="J22" s="526">
        <f t="shared" si="1"/>
        <v>5588343</v>
      </c>
    </row>
    <row r="23" spans="1:10" ht="12">
      <c r="A23" s="506">
        <v>14</v>
      </c>
      <c r="B23" s="518"/>
      <c r="C23" s="518"/>
      <c r="D23" s="517" t="s">
        <v>190</v>
      </c>
      <c r="E23" s="507">
        <f>395000+1439357</f>
        <v>1834357</v>
      </c>
      <c r="F23" s="508">
        <v>395000</v>
      </c>
      <c r="G23" s="549">
        <v>927574</v>
      </c>
      <c r="H23" s="550">
        <v>0</v>
      </c>
      <c r="I23" s="509">
        <f t="shared" si="0"/>
        <v>2761931</v>
      </c>
      <c r="J23" s="508">
        <f t="shared" si="1"/>
        <v>395000</v>
      </c>
    </row>
    <row r="24" spans="1:10" s="546" customFormat="1" ht="9.75">
      <c r="A24" s="540">
        <v>15</v>
      </c>
      <c r="B24" s="541"/>
      <c r="C24" s="541"/>
      <c r="D24" s="542" t="s">
        <v>193</v>
      </c>
      <c r="E24" s="543">
        <v>1439357</v>
      </c>
      <c r="F24" s="544">
        <v>0</v>
      </c>
      <c r="G24" s="551">
        <v>927574</v>
      </c>
      <c r="H24" s="552">
        <v>0</v>
      </c>
      <c r="I24" s="545">
        <f t="shared" si="0"/>
        <v>2366931</v>
      </c>
      <c r="J24" s="544">
        <f t="shared" si="1"/>
        <v>0</v>
      </c>
    </row>
    <row r="25" spans="1:10" ht="12">
      <c r="A25" s="506">
        <v>16</v>
      </c>
      <c r="B25" s="518"/>
      <c r="C25" s="518"/>
      <c r="D25" s="519" t="s">
        <v>191</v>
      </c>
      <c r="E25" s="507">
        <v>0</v>
      </c>
      <c r="F25" s="508">
        <v>0</v>
      </c>
      <c r="G25" s="549">
        <v>0</v>
      </c>
      <c r="H25" s="550">
        <v>0</v>
      </c>
      <c r="I25" s="509">
        <f t="shared" si="0"/>
        <v>0</v>
      </c>
      <c r="J25" s="508">
        <f t="shared" si="1"/>
        <v>0</v>
      </c>
    </row>
    <row r="26" spans="1:10" ht="12">
      <c r="A26" s="506">
        <v>17</v>
      </c>
      <c r="B26" s="518"/>
      <c r="C26" s="518"/>
      <c r="D26" s="519" t="s">
        <v>192</v>
      </c>
      <c r="E26" s="507">
        <f>4485840+1900179</f>
        <v>6386019</v>
      </c>
      <c r="F26" s="508">
        <v>1152124</v>
      </c>
      <c r="G26" s="549">
        <v>4148510</v>
      </c>
      <c r="H26" s="550">
        <v>0</v>
      </c>
      <c r="I26" s="509">
        <f t="shared" si="0"/>
        <v>10534529</v>
      </c>
      <c r="J26" s="508">
        <f t="shared" si="1"/>
        <v>1152124</v>
      </c>
    </row>
    <row r="27" spans="1:10" s="546" customFormat="1" ht="9.75">
      <c r="A27" s="540">
        <v>18</v>
      </c>
      <c r="B27" s="541"/>
      <c r="C27" s="541"/>
      <c r="D27" s="542" t="s">
        <v>193</v>
      </c>
      <c r="E27" s="543">
        <v>1900179</v>
      </c>
      <c r="F27" s="544">
        <v>0</v>
      </c>
      <c r="G27" s="551">
        <v>4148510</v>
      </c>
      <c r="H27" s="552">
        <v>0</v>
      </c>
      <c r="I27" s="545">
        <f>+E27+G27</f>
        <v>6048689</v>
      </c>
      <c r="J27" s="544">
        <f>+F27+H27</f>
        <v>0</v>
      </c>
    </row>
    <row r="28" spans="1:10" ht="12">
      <c r="A28" s="506">
        <v>19</v>
      </c>
      <c r="B28" s="518"/>
      <c r="C28" s="518"/>
      <c r="D28" s="519" t="s">
        <v>189</v>
      </c>
      <c r="E28" s="507">
        <f>568648+10208661+464071+2006222</f>
        <v>13247602</v>
      </c>
      <c r="F28" s="508">
        <f>308846+3692364</f>
        <v>4001210</v>
      </c>
      <c r="G28" s="549">
        <v>848874</v>
      </c>
      <c r="H28" s="550">
        <v>40009</v>
      </c>
      <c r="I28" s="509">
        <f t="shared" si="0"/>
        <v>14096476</v>
      </c>
      <c r="J28" s="508">
        <f t="shared" si="1"/>
        <v>4041219</v>
      </c>
    </row>
    <row r="29" spans="1:10" s="546" customFormat="1" ht="9.75">
      <c r="A29" s="540">
        <v>20</v>
      </c>
      <c r="B29" s="541"/>
      <c r="C29" s="541"/>
      <c r="D29" s="542" t="s">
        <v>193</v>
      </c>
      <c r="E29" s="543">
        <f>464071+2006222</f>
        <v>2470293</v>
      </c>
      <c r="F29" s="544">
        <v>0</v>
      </c>
      <c r="G29" s="551">
        <f>67900+106429</f>
        <v>174329</v>
      </c>
      <c r="H29" s="552">
        <v>0</v>
      </c>
      <c r="I29" s="545"/>
      <c r="J29" s="544">
        <f t="shared" si="1"/>
        <v>0</v>
      </c>
    </row>
    <row r="30" spans="1:10" s="546" customFormat="1" ht="9.75">
      <c r="A30" s="540">
        <v>21</v>
      </c>
      <c r="B30" s="541"/>
      <c r="C30" s="541"/>
      <c r="D30" s="542" t="s">
        <v>194</v>
      </c>
      <c r="E30" s="543">
        <f>464071+2006222</f>
        <v>2470293</v>
      </c>
      <c r="F30" s="544">
        <v>0</v>
      </c>
      <c r="G30" s="551">
        <v>174329</v>
      </c>
      <c r="H30" s="552">
        <v>0</v>
      </c>
      <c r="I30" s="545"/>
      <c r="J30" s="544">
        <f t="shared" si="1"/>
        <v>0</v>
      </c>
    </row>
    <row r="31" spans="1:10" s="528" customFormat="1" ht="12.75" customHeight="1">
      <c r="A31" s="524">
        <v>22</v>
      </c>
      <c r="B31" s="521"/>
      <c r="C31" s="858" t="s">
        <v>170</v>
      </c>
      <c r="D31" s="859"/>
      <c r="E31" s="525">
        <f>SUM(E32:E35)</f>
        <v>0</v>
      </c>
      <c r="F31" s="526">
        <f>SUM(F32:F35)</f>
        <v>0</v>
      </c>
      <c r="G31" s="525">
        <f>SUM(G32:G35)</f>
        <v>0</v>
      </c>
      <c r="H31" s="526">
        <f>SUM(H32:H35)</f>
        <v>0</v>
      </c>
      <c r="I31" s="527">
        <f t="shared" si="0"/>
        <v>0</v>
      </c>
      <c r="J31" s="526">
        <f t="shared" si="1"/>
        <v>0</v>
      </c>
    </row>
    <row r="32" spans="1:10" ht="12.75" customHeight="1">
      <c r="A32" s="506">
        <v>23</v>
      </c>
      <c r="B32" s="518"/>
      <c r="C32" s="518"/>
      <c r="D32" s="517" t="s">
        <v>190</v>
      </c>
      <c r="E32" s="507">
        <v>0</v>
      </c>
      <c r="F32" s="508">
        <v>0</v>
      </c>
      <c r="G32" s="507">
        <v>0</v>
      </c>
      <c r="H32" s="508">
        <v>0</v>
      </c>
      <c r="I32" s="509">
        <f t="shared" si="0"/>
        <v>0</v>
      </c>
      <c r="J32" s="508">
        <f t="shared" si="1"/>
        <v>0</v>
      </c>
    </row>
    <row r="33" spans="1:10" ht="12.75" customHeight="1">
      <c r="A33" s="506">
        <v>24</v>
      </c>
      <c r="B33" s="518"/>
      <c r="C33" s="518"/>
      <c r="D33" s="519" t="s">
        <v>191</v>
      </c>
      <c r="E33" s="507">
        <v>0</v>
      </c>
      <c r="F33" s="508">
        <v>0</v>
      </c>
      <c r="G33" s="507">
        <v>0</v>
      </c>
      <c r="H33" s="508">
        <v>0</v>
      </c>
      <c r="I33" s="509">
        <f t="shared" si="0"/>
        <v>0</v>
      </c>
      <c r="J33" s="508">
        <f t="shared" si="1"/>
        <v>0</v>
      </c>
    </row>
    <row r="34" spans="1:10" ht="12.75" customHeight="1">
      <c r="A34" s="506">
        <v>25</v>
      </c>
      <c r="B34" s="518"/>
      <c r="C34" s="518"/>
      <c r="D34" s="519" t="s">
        <v>192</v>
      </c>
      <c r="E34" s="507">
        <v>0</v>
      </c>
      <c r="F34" s="508">
        <v>0</v>
      </c>
      <c r="G34" s="507">
        <v>0</v>
      </c>
      <c r="H34" s="508">
        <v>0</v>
      </c>
      <c r="I34" s="509">
        <f t="shared" si="0"/>
        <v>0</v>
      </c>
      <c r="J34" s="508">
        <f t="shared" si="1"/>
        <v>0</v>
      </c>
    </row>
    <row r="35" spans="1:10" ht="12.75" customHeight="1">
      <c r="A35" s="506">
        <v>26</v>
      </c>
      <c r="B35" s="518"/>
      <c r="C35" s="518"/>
      <c r="D35" s="519" t="s">
        <v>189</v>
      </c>
      <c r="E35" s="507">
        <v>0</v>
      </c>
      <c r="F35" s="508">
        <v>0</v>
      </c>
      <c r="G35" s="507">
        <v>0</v>
      </c>
      <c r="H35" s="508">
        <v>0</v>
      </c>
      <c r="I35" s="509">
        <f t="shared" si="0"/>
        <v>0</v>
      </c>
      <c r="J35" s="508">
        <f t="shared" si="1"/>
        <v>0</v>
      </c>
    </row>
    <row r="36" spans="1:10" s="528" customFormat="1" ht="12.75" customHeight="1">
      <c r="A36" s="524">
        <v>27</v>
      </c>
      <c r="B36" s="521"/>
      <c r="C36" s="858" t="s">
        <v>171</v>
      </c>
      <c r="D36" s="859"/>
      <c r="E36" s="525">
        <f>SUM(E37:E40)</f>
        <v>132633720</v>
      </c>
      <c r="F36" s="526">
        <f>SUM(F37:F40)</f>
        <v>132633720</v>
      </c>
      <c r="G36" s="525">
        <f>SUM(G37:G40)</f>
        <v>63382</v>
      </c>
      <c r="H36" s="526">
        <f>SUM(H37:H40)</f>
        <v>63382</v>
      </c>
      <c r="I36" s="527">
        <f t="shared" si="0"/>
        <v>132697102</v>
      </c>
      <c r="J36" s="526">
        <f t="shared" si="1"/>
        <v>132697102</v>
      </c>
    </row>
    <row r="37" spans="1:10" ht="12.75" customHeight="1">
      <c r="A37" s="506">
        <v>28</v>
      </c>
      <c r="B37" s="518"/>
      <c r="C37" s="518"/>
      <c r="D37" s="517" t="s">
        <v>190</v>
      </c>
      <c r="E37" s="507">
        <v>0</v>
      </c>
      <c r="F37" s="508">
        <v>0</v>
      </c>
      <c r="G37" s="507">
        <v>0</v>
      </c>
      <c r="H37" s="508">
        <v>0</v>
      </c>
      <c r="I37" s="509">
        <f t="shared" si="0"/>
        <v>0</v>
      </c>
      <c r="J37" s="508">
        <f t="shared" si="1"/>
        <v>0</v>
      </c>
    </row>
    <row r="38" spans="1:10" ht="12.75" customHeight="1">
      <c r="A38" s="506">
        <v>29</v>
      </c>
      <c r="B38" s="518"/>
      <c r="C38" s="518"/>
      <c r="D38" s="519" t="s">
        <v>191</v>
      </c>
      <c r="E38" s="507">
        <v>0</v>
      </c>
      <c r="F38" s="508">
        <v>0</v>
      </c>
      <c r="G38" s="507">
        <v>0</v>
      </c>
      <c r="H38" s="508">
        <v>0</v>
      </c>
      <c r="I38" s="509">
        <f t="shared" si="0"/>
        <v>0</v>
      </c>
      <c r="J38" s="508">
        <f t="shared" si="1"/>
        <v>0</v>
      </c>
    </row>
    <row r="39" spans="1:10" ht="12.75" customHeight="1">
      <c r="A39" s="506">
        <v>30</v>
      </c>
      <c r="B39" s="518"/>
      <c r="C39" s="518"/>
      <c r="D39" s="519" t="s">
        <v>192</v>
      </c>
      <c r="E39" s="507">
        <v>127772920</v>
      </c>
      <c r="F39" s="508">
        <v>127772920</v>
      </c>
      <c r="G39" s="507">
        <v>0</v>
      </c>
      <c r="H39" s="508">
        <v>0</v>
      </c>
      <c r="I39" s="509">
        <f t="shared" si="0"/>
        <v>127772920</v>
      </c>
      <c r="J39" s="508">
        <f t="shared" si="1"/>
        <v>127772920</v>
      </c>
    </row>
    <row r="40" spans="1:10" ht="12.75" customHeight="1">
      <c r="A40" s="506">
        <v>31</v>
      </c>
      <c r="B40" s="518"/>
      <c r="C40" s="518"/>
      <c r="D40" s="519" t="s">
        <v>189</v>
      </c>
      <c r="E40" s="507">
        <v>4860800</v>
      </c>
      <c r="F40" s="508">
        <v>4860800</v>
      </c>
      <c r="G40" s="507">
        <v>63382</v>
      </c>
      <c r="H40" s="508">
        <v>63382</v>
      </c>
      <c r="I40" s="509">
        <f t="shared" si="0"/>
        <v>4924182</v>
      </c>
      <c r="J40" s="508">
        <f t="shared" si="1"/>
        <v>4924182</v>
      </c>
    </row>
    <row r="41" spans="1:10" s="528" customFormat="1" ht="12.75" customHeight="1">
      <c r="A41" s="524">
        <v>32</v>
      </c>
      <c r="B41" s="521"/>
      <c r="C41" s="858" t="s">
        <v>172</v>
      </c>
      <c r="D41" s="859"/>
      <c r="E41" s="525">
        <f>SUM(E42:E45)</f>
        <v>0</v>
      </c>
      <c r="F41" s="526">
        <f>SUM(F42:F45)</f>
        <v>0</v>
      </c>
      <c r="G41" s="525">
        <f>SUM(G42:G45)</f>
        <v>0</v>
      </c>
      <c r="H41" s="526">
        <f>SUM(H42:H45)</f>
        <v>0</v>
      </c>
      <c r="I41" s="527">
        <f t="shared" si="0"/>
        <v>0</v>
      </c>
      <c r="J41" s="526">
        <f t="shared" si="1"/>
        <v>0</v>
      </c>
    </row>
    <row r="42" spans="1:10" ht="12.75" customHeight="1">
      <c r="A42" s="506">
        <v>33</v>
      </c>
      <c r="B42" s="518"/>
      <c r="C42" s="518"/>
      <c r="D42" s="517" t="s">
        <v>190</v>
      </c>
      <c r="E42" s="507">
        <v>0</v>
      </c>
      <c r="F42" s="508">
        <v>0</v>
      </c>
      <c r="G42" s="507">
        <v>0</v>
      </c>
      <c r="H42" s="508">
        <v>0</v>
      </c>
      <c r="I42" s="509">
        <f t="shared" si="0"/>
        <v>0</v>
      </c>
      <c r="J42" s="508">
        <f t="shared" si="1"/>
        <v>0</v>
      </c>
    </row>
    <row r="43" spans="1:10" ht="12.75" customHeight="1">
      <c r="A43" s="506">
        <v>34</v>
      </c>
      <c r="B43" s="518"/>
      <c r="C43" s="518"/>
      <c r="D43" s="519" t="s">
        <v>191</v>
      </c>
      <c r="E43" s="507">
        <v>0</v>
      </c>
      <c r="F43" s="508">
        <v>0</v>
      </c>
      <c r="G43" s="507">
        <v>0</v>
      </c>
      <c r="H43" s="508">
        <v>0</v>
      </c>
      <c r="I43" s="509">
        <f t="shared" si="0"/>
        <v>0</v>
      </c>
      <c r="J43" s="508">
        <f t="shared" si="1"/>
        <v>0</v>
      </c>
    </row>
    <row r="44" spans="1:10" ht="12.75" customHeight="1">
      <c r="A44" s="506">
        <v>35</v>
      </c>
      <c r="B44" s="518"/>
      <c r="C44" s="518"/>
      <c r="D44" s="519" t="s">
        <v>192</v>
      </c>
      <c r="E44" s="507">
        <v>0</v>
      </c>
      <c r="F44" s="508">
        <v>0</v>
      </c>
      <c r="G44" s="507">
        <v>0</v>
      </c>
      <c r="H44" s="508">
        <v>0</v>
      </c>
      <c r="I44" s="509">
        <f t="shared" si="0"/>
        <v>0</v>
      </c>
      <c r="J44" s="508">
        <f t="shared" si="1"/>
        <v>0</v>
      </c>
    </row>
    <row r="45" spans="1:10" ht="12.75" customHeight="1">
      <c r="A45" s="506">
        <v>36</v>
      </c>
      <c r="B45" s="518"/>
      <c r="C45" s="518"/>
      <c r="D45" s="519" t="s">
        <v>189</v>
      </c>
      <c r="E45" s="507">
        <v>0</v>
      </c>
      <c r="F45" s="508">
        <v>0</v>
      </c>
      <c r="G45" s="507">
        <v>0</v>
      </c>
      <c r="H45" s="508">
        <v>0</v>
      </c>
      <c r="I45" s="509">
        <f t="shared" si="0"/>
        <v>0</v>
      </c>
      <c r="J45" s="508">
        <f t="shared" si="1"/>
        <v>0</v>
      </c>
    </row>
    <row r="46" spans="1:10" s="522" customFormat="1" ht="12.75" customHeight="1">
      <c r="A46" s="452">
        <v>37</v>
      </c>
      <c r="B46" s="852" t="s">
        <v>174</v>
      </c>
      <c r="C46" s="853"/>
      <c r="D46" s="854"/>
      <c r="E46" s="510">
        <f>+E47+E52+E57</f>
        <v>1250000</v>
      </c>
      <c r="F46" s="511">
        <f>+F47+F52+F57</f>
        <v>1250000</v>
      </c>
      <c r="G46" s="510">
        <f>+G47+G52+G57</f>
        <v>0</v>
      </c>
      <c r="H46" s="511">
        <f>+H47+H52+H57</f>
        <v>0</v>
      </c>
      <c r="I46" s="512">
        <f t="shared" si="0"/>
        <v>1250000</v>
      </c>
      <c r="J46" s="511">
        <f t="shared" si="1"/>
        <v>1250000</v>
      </c>
    </row>
    <row r="47" spans="1:10" s="528" customFormat="1" ht="12.75" customHeight="1">
      <c r="A47" s="524">
        <v>38</v>
      </c>
      <c r="B47" s="521"/>
      <c r="C47" s="858" t="s">
        <v>173</v>
      </c>
      <c r="D47" s="859"/>
      <c r="E47" s="525">
        <f>SUM(E48:E51)</f>
        <v>1250000</v>
      </c>
      <c r="F47" s="526">
        <f>SUM(F48:F51)</f>
        <v>1250000</v>
      </c>
      <c r="G47" s="525">
        <f>SUM(G48:G51)</f>
        <v>0</v>
      </c>
      <c r="H47" s="526">
        <f>SUM(H48:H51)</f>
        <v>0</v>
      </c>
      <c r="I47" s="527">
        <f t="shared" si="0"/>
        <v>1250000</v>
      </c>
      <c r="J47" s="526">
        <f t="shared" si="1"/>
        <v>1250000</v>
      </c>
    </row>
    <row r="48" spans="1:10" ht="12.75" customHeight="1">
      <c r="A48" s="506">
        <v>39</v>
      </c>
      <c r="B48" s="518"/>
      <c r="C48" s="518"/>
      <c r="D48" s="517" t="s">
        <v>190</v>
      </c>
      <c r="E48" s="507">
        <v>0</v>
      </c>
      <c r="F48" s="508">
        <v>0</v>
      </c>
      <c r="G48" s="507">
        <v>0</v>
      </c>
      <c r="H48" s="508">
        <v>0</v>
      </c>
      <c r="I48" s="509">
        <f t="shared" si="0"/>
        <v>0</v>
      </c>
      <c r="J48" s="508">
        <f t="shared" si="1"/>
        <v>0</v>
      </c>
    </row>
    <row r="49" spans="1:10" ht="12.75" customHeight="1">
      <c r="A49" s="506">
        <v>40</v>
      </c>
      <c r="B49" s="518"/>
      <c r="C49" s="518"/>
      <c r="D49" s="519" t="s">
        <v>191</v>
      </c>
      <c r="E49" s="507">
        <v>0</v>
      </c>
      <c r="F49" s="508">
        <v>0</v>
      </c>
      <c r="G49" s="507">
        <v>0</v>
      </c>
      <c r="H49" s="508">
        <v>0</v>
      </c>
      <c r="I49" s="509">
        <f t="shared" si="0"/>
        <v>0</v>
      </c>
      <c r="J49" s="508">
        <f t="shared" si="1"/>
        <v>0</v>
      </c>
    </row>
    <row r="50" spans="1:10" ht="12.75" customHeight="1">
      <c r="A50" s="506">
        <v>41</v>
      </c>
      <c r="B50" s="518"/>
      <c r="C50" s="518"/>
      <c r="D50" s="519" t="s">
        <v>192</v>
      </c>
      <c r="E50" s="507">
        <v>1250000</v>
      </c>
      <c r="F50" s="508">
        <v>1250000</v>
      </c>
      <c r="G50" s="507">
        <v>0</v>
      </c>
      <c r="H50" s="508">
        <v>0</v>
      </c>
      <c r="I50" s="509">
        <f t="shared" si="0"/>
        <v>1250000</v>
      </c>
      <c r="J50" s="508">
        <f t="shared" si="1"/>
        <v>1250000</v>
      </c>
    </row>
    <row r="51" spans="1:10" ht="12.75" customHeight="1">
      <c r="A51" s="506">
        <v>42</v>
      </c>
      <c r="B51" s="518"/>
      <c r="C51" s="518"/>
      <c r="D51" s="519" t="s">
        <v>189</v>
      </c>
      <c r="E51" s="507">
        <v>0</v>
      </c>
      <c r="F51" s="508">
        <v>0</v>
      </c>
      <c r="G51" s="507">
        <v>0</v>
      </c>
      <c r="H51" s="508">
        <v>0</v>
      </c>
      <c r="I51" s="509">
        <f t="shared" si="0"/>
        <v>0</v>
      </c>
      <c r="J51" s="508">
        <f t="shared" si="1"/>
        <v>0</v>
      </c>
    </row>
    <row r="52" spans="1:10" s="528" customFormat="1" ht="12.75" customHeight="1">
      <c r="A52" s="524">
        <v>43</v>
      </c>
      <c r="B52" s="521"/>
      <c r="C52" s="858" t="s">
        <v>176</v>
      </c>
      <c r="D52" s="859"/>
      <c r="E52" s="525">
        <f>SUM(E53:E56)</f>
        <v>0</v>
      </c>
      <c r="F52" s="526">
        <f>SUM(F53:F56)</f>
        <v>0</v>
      </c>
      <c r="G52" s="525">
        <f>SUM(G53:G56)</f>
        <v>0</v>
      </c>
      <c r="H52" s="526">
        <f>SUM(H53:H56)</f>
        <v>0</v>
      </c>
      <c r="I52" s="527">
        <f t="shared" si="0"/>
        <v>0</v>
      </c>
      <c r="J52" s="526">
        <f t="shared" si="1"/>
        <v>0</v>
      </c>
    </row>
    <row r="53" spans="1:10" ht="12.75" customHeight="1">
      <c r="A53" s="506">
        <v>44</v>
      </c>
      <c r="B53" s="518"/>
      <c r="C53" s="518"/>
      <c r="D53" s="517" t="s">
        <v>190</v>
      </c>
      <c r="E53" s="507">
        <v>0</v>
      </c>
      <c r="F53" s="508">
        <v>0</v>
      </c>
      <c r="G53" s="507">
        <v>0</v>
      </c>
      <c r="H53" s="508">
        <v>0</v>
      </c>
      <c r="I53" s="509">
        <f t="shared" si="0"/>
        <v>0</v>
      </c>
      <c r="J53" s="508">
        <f t="shared" si="1"/>
        <v>0</v>
      </c>
    </row>
    <row r="54" spans="1:10" ht="12.75" customHeight="1">
      <c r="A54" s="506">
        <v>45</v>
      </c>
      <c r="B54" s="518"/>
      <c r="C54" s="518"/>
      <c r="D54" s="519" t="s">
        <v>191</v>
      </c>
      <c r="E54" s="507">
        <v>0</v>
      </c>
      <c r="F54" s="508">
        <v>0</v>
      </c>
      <c r="G54" s="507">
        <v>0</v>
      </c>
      <c r="H54" s="508">
        <v>0</v>
      </c>
      <c r="I54" s="509">
        <f t="shared" si="0"/>
        <v>0</v>
      </c>
      <c r="J54" s="508">
        <f t="shared" si="1"/>
        <v>0</v>
      </c>
    </row>
    <row r="55" spans="1:10" ht="12.75" customHeight="1">
      <c r="A55" s="506">
        <v>46</v>
      </c>
      <c r="B55" s="518"/>
      <c r="C55" s="518"/>
      <c r="D55" s="519" t="s">
        <v>192</v>
      </c>
      <c r="E55" s="507">
        <v>0</v>
      </c>
      <c r="F55" s="508">
        <v>0</v>
      </c>
      <c r="G55" s="507">
        <v>0</v>
      </c>
      <c r="H55" s="508">
        <v>0</v>
      </c>
      <c r="I55" s="509">
        <f t="shared" si="0"/>
        <v>0</v>
      </c>
      <c r="J55" s="508">
        <f t="shared" si="1"/>
        <v>0</v>
      </c>
    </row>
    <row r="56" spans="1:10" ht="12.75" customHeight="1">
      <c r="A56" s="506">
        <v>47</v>
      </c>
      <c r="B56" s="518"/>
      <c r="C56" s="518"/>
      <c r="D56" s="519" t="s">
        <v>189</v>
      </c>
      <c r="E56" s="507">
        <v>0</v>
      </c>
      <c r="F56" s="508">
        <v>0</v>
      </c>
      <c r="G56" s="507">
        <v>0</v>
      </c>
      <c r="H56" s="508">
        <v>0</v>
      </c>
      <c r="I56" s="509">
        <f t="shared" si="0"/>
        <v>0</v>
      </c>
      <c r="J56" s="508">
        <f t="shared" si="1"/>
        <v>0</v>
      </c>
    </row>
    <row r="57" spans="1:10" s="528" customFormat="1" ht="12.75" customHeight="1">
      <c r="A57" s="524">
        <v>48</v>
      </c>
      <c r="B57" s="521"/>
      <c r="C57" s="858" t="s">
        <v>175</v>
      </c>
      <c r="D57" s="859"/>
      <c r="E57" s="525">
        <f>SUM(E58:E61)</f>
        <v>0</v>
      </c>
      <c r="F57" s="526">
        <f>SUM(F58:F61)</f>
        <v>0</v>
      </c>
      <c r="G57" s="525">
        <f>SUM(G58:G61)</f>
        <v>0</v>
      </c>
      <c r="H57" s="526">
        <f>SUM(H58:H61)</f>
        <v>0</v>
      </c>
      <c r="I57" s="527">
        <f t="shared" si="0"/>
        <v>0</v>
      </c>
      <c r="J57" s="526">
        <f t="shared" si="1"/>
        <v>0</v>
      </c>
    </row>
    <row r="58" spans="1:10" ht="12.75" customHeight="1">
      <c r="A58" s="506">
        <v>49</v>
      </c>
      <c r="B58" s="518"/>
      <c r="C58" s="518"/>
      <c r="D58" s="517" t="s">
        <v>190</v>
      </c>
      <c r="E58" s="507">
        <v>0</v>
      </c>
      <c r="F58" s="508">
        <v>0</v>
      </c>
      <c r="G58" s="507">
        <v>0</v>
      </c>
      <c r="H58" s="508">
        <v>0</v>
      </c>
      <c r="I58" s="509">
        <f t="shared" si="0"/>
        <v>0</v>
      </c>
      <c r="J58" s="508">
        <f t="shared" si="1"/>
        <v>0</v>
      </c>
    </row>
    <row r="59" spans="1:10" ht="12.75" customHeight="1">
      <c r="A59" s="506">
        <v>50</v>
      </c>
      <c r="B59" s="518"/>
      <c r="C59" s="518"/>
      <c r="D59" s="519" t="s">
        <v>191</v>
      </c>
      <c r="E59" s="507">
        <v>0</v>
      </c>
      <c r="F59" s="508">
        <v>0</v>
      </c>
      <c r="G59" s="507">
        <v>0</v>
      </c>
      <c r="H59" s="508">
        <v>0</v>
      </c>
      <c r="I59" s="509">
        <f t="shared" si="0"/>
        <v>0</v>
      </c>
      <c r="J59" s="508">
        <f t="shared" si="1"/>
        <v>0</v>
      </c>
    </row>
    <row r="60" spans="1:10" ht="12.75" customHeight="1">
      <c r="A60" s="506">
        <v>51</v>
      </c>
      <c r="B60" s="518"/>
      <c r="C60" s="518"/>
      <c r="D60" s="519" t="s">
        <v>192</v>
      </c>
      <c r="E60" s="507">
        <v>0</v>
      </c>
      <c r="F60" s="508">
        <v>0</v>
      </c>
      <c r="G60" s="507">
        <v>0</v>
      </c>
      <c r="H60" s="508">
        <v>0</v>
      </c>
      <c r="I60" s="509">
        <f t="shared" si="0"/>
        <v>0</v>
      </c>
      <c r="J60" s="508">
        <f t="shared" si="1"/>
        <v>0</v>
      </c>
    </row>
    <row r="61" spans="1:10" ht="12.75" customHeight="1">
      <c r="A61" s="506">
        <v>52</v>
      </c>
      <c r="B61" s="518"/>
      <c r="C61" s="518"/>
      <c r="D61" s="519" t="s">
        <v>189</v>
      </c>
      <c r="E61" s="507">
        <v>0</v>
      </c>
      <c r="F61" s="508">
        <v>0</v>
      </c>
      <c r="G61" s="507">
        <v>0</v>
      </c>
      <c r="H61" s="508">
        <v>0</v>
      </c>
      <c r="I61" s="509">
        <f t="shared" si="0"/>
        <v>0</v>
      </c>
      <c r="J61" s="508">
        <f t="shared" si="1"/>
        <v>0</v>
      </c>
    </row>
    <row r="62" spans="1:10" s="522" customFormat="1" ht="12.75" customHeight="1">
      <c r="A62" s="452">
        <v>53</v>
      </c>
      <c r="B62" s="852" t="s">
        <v>177</v>
      </c>
      <c r="C62" s="853"/>
      <c r="D62" s="854"/>
      <c r="E62" s="510">
        <f>+E63+E68</f>
        <v>44201919</v>
      </c>
      <c r="F62" s="511">
        <f>+F63+F68</f>
        <v>44201919</v>
      </c>
      <c r="G62" s="510">
        <f>+G63+G68</f>
        <v>0</v>
      </c>
      <c r="H62" s="511">
        <f>+H63+H68</f>
        <v>0</v>
      </c>
      <c r="I62" s="512">
        <f t="shared" si="0"/>
        <v>44201919</v>
      </c>
      <c r="J62" s="511">
        <f t="shared" si="1"/>
        <v>44201919</v>
      </c>
    </row>
    <row r="63" spans="1:10" s="528" customFormat="1" ht="12.75" customHeight="1">
      <c r="A63" s="524">
        <v>54</v>
      </c>
      <c r="B63" s="521"/>
      <c r="C63" s="858" t="s">
        <v>178</v>
      </c>
      <c r="D63" s="859"/>
      <c r="E63" s="525">
        <f>SUM(E64:E67)</f>
        <v>44201919</v>
      </c>
      <c r="F63" s="526">
        <f>SUM(F64:F67)</f>
        <v>44201919</v>
      </c>
      <c r="G63" s="525">
        <f>SUM(G64:G67)</f>
        <v>0</v>
      </c>
      <c r="H63" s="526">
        <f>SUM(H64:H67)</f>
        <v>0</v>
      </c>
      <c r="I63" s="527">
        <f t="shared" si="0"/>
        <v>44201919</v>
      </c>
      <c r="J63" s="526">
        <f t="shared" si="1"/>
        <v>44201919</v>
      </c>
    </row>
    <row r="64" spans="1:10" ht="12.75" customHeight="1">
      <c r="A64" s="506">
        <v>55</v>
      </c>
      <c r="B64" s="518"/>
      <c r="C64" s="518"/>
      <c r="D64" s="517" t="s">
        <v>190</v>
      </c>
      <c r="E64" s="507">
        <f>723711+43088032</f>
        <v>43811743</v>
      </c>
      <c r="F64" s="508">
        <v>43811743</v>
      </c>
      <c r="G64" s="507">
        <v>0</v>
      </c>
      <c r="H64" s="508">
        <v>0</v>
      </c>
      <c r="I64" s="509">
        <f t="shared" si="0"/>
        <v>43811743</v>
      </c>
      <c r="J64" s="508">
        <f t="shared" si="1"/>
        <v>43811743</v>
      </c>
    </row>
    <row r="65" spans="1:10" ht="12.75" customHeight="1">
      <c r="A65" s="506">
        <v>56</v>
      </c>
      <c r="B65" s="518"/>
      <c r="C65" s="518"/>
      <c r="D65" s="519" t="s">
        <v>191</v>
      </c>
      <c r="E65" s="507">
        <v>0</v>
      </c>
      <c r="F65" s="508">
        <v>0</v>
      </c>
      <c r="G65" s="507">
        <v>0</v>
      </c>
      <c r="H65" s="508">
        <v>0</v>
      </c>
      <c r="I65" s="509">
        <f t="shared" si="0"/>
        <v>0</v>
      </c>
      <c r="J65" s="508">
        <f t="shared" si="1"/>
        <v>0</v>
      </c>
    </row>
    <row r="66" spans="1:10" ht="12.75" customHeight="1">
      <c r="A66" s="506">
        <v>57</v>
      </c>
      <c r="B66" s="518"/>
      <c r="C66" s="518"/>
      <c r="D66" s="519" t="s">
        <v>192</v>
      </c>
      <c r="E66" s="507">
        <f>351987+38189</f>
        <v>390176</v>
      </c>
      <c r="F66" s="508">
        <v>390176</v>
      </c>
      <c r="G66" s="507">
        <v>0</v>
      </c>
      <c r="H66" s="508">
        <v>0</v>
      </c>
      <c r="I66" s="509">
        <f t="shared" si="0"/>
        <v>390176</v>
      </c>
      <c r="J66" s="508">
        <f t="shared" si="1"/>
        <v>390176</v>
      </c>
    </row>
    <row r="67" spans="1:10" ht="12.75" customHeight="1">
      <c r="A67" s="506">
        <v>58</v>
      </c>
      <c r="B67" s="518"/>
      <c r="C67" s="518"/>
      <c r="D67" s="519" t="s">
        <v>189</v>
      </c>
      <c r="E67" s="507">
        <v>0</v>
      </c>
      <c r="F67" s="508">
        <v>0</v>
      </c>
      <c r="G67" s="507">
        <v>0</v>
      </c>
      <c r="H67" s="508">
        <v>0</v>
      </c>
      <c r="I67" s="509">
        <f t="shared" si="0"/>
        <v>0</v>
      </c>
      <c r="J67" s="508">
        <f t="shared" si="1"/>
        <v>0</v>
      </c>
    </row>
    <row r="68" spans="1:10" s="528" customFormat="1" ht="12.75" customHeight="1">
      <c r="A68" s="524">
        <v>59</v>
      </c>
      <c r="B68" s="521"/>
      <c r="C68" s="858" t="s">
        <v>179</v>
      </c>
      <c r="D68" s="859"/>
      <c r="E68" s="525">
        <f>SUM(E69:E72)</f>
        <v>0</v>
      </c>
      <c r="F68" s="526">
        <f>SUM(F69:F72)</f>
        <v>0</v>
      </c>
      <c r="G68" s="525">
        <f>SUM(G69:G72)</f>
        <v>0</v>
      </c>
      <c r="H68" s="526">
        <f>SUM(H69:H72)</f>
        <v>0</v>
      </c>
      <c r="I68" s="527">
        <f t="shared" si="0"/>
        <v>0</v>
      </c>
      <c r="J68" s="526">
        <f t="shared" si="1"/>
        <v>0</v>
      </c>
    </row>
    <row r="69" spans="1:10" ht="12.75" customHeight="1">
      <c r="A69" s="506">
        <v>60</v>
      </c>
      <c r="B69" s="518"/>
      <c r="C69" s="518"/>
      <c r="D69" s="517" t="s">
        <v>190</v>
      </c>
      <c r="E69" s="507">
        <v>0</v>
      </c>
      <c r="F69" s="508">
        <v>0</v>
      </c>
      <c r="G69" s="507">
        <v>0</v>
      </c>
      <c r="H69" s="508">
        <v>0</v>
      </c>
      <c r="I69" s="509">
        <f t="shared" si="0"/>
        <v>0</v>
      </c>
      <c r="J69" s="508">
        <f t="shared" si="1"/>
        <v>0</v>
      </c>
    </row>
    <row r="70" spans="1:10" ht="12.75" customHeight="1">
      <c r="A70" s="506">
        <v>61</v>
      </c>
      <c r="B70" s="518"/>
      <c r="C70" s="518"/>
      <c r="D70" s="519" t="s">
        <v>191</v>
      </c>
      <c r="E70" s="507">
        <v>0</v>
      </c>
      <c r="F70" s="508">
        <v>0</v>
      </c>
      <c r="G70" s="507">
        <v>0</v>
      </c>
      <c r="H70" s="508">
        <v>0</v>
      </c>
      <c r="I70" s="509">
        <f t="shared" si="0"/>
        <v>0</v>
      </c>
      <c r="J70" s="508">
        <f t="shared" si="1"/>
        <v>0</v>
      </c>
    </row>
    <row r="71" spans="1:10" ht="12.75" customHeight="1">
      <c r="A71" s="506">
        <v>62</v>
      </c>
      <c r="B71" s="518"/>
      <c r="C71" s="518"/>
      <c r="D71" s="519" t="s">
        <v>192</v>
      </c>
      <c r="E71" s="507">
        <v>0</v>
      </c>
      <c r="F71" s="508">
        <v>0</v>
      </c>
      <c r="G71" s="507">
        <v>0</v>
      </c>
      <c r="H71" s="508">
        <v>0</v>
      </c>
      <c r="I71" s="509">
        <f t="shared" si="0"/>
        <v>0</v>
      </c>
      <c r="J71" s="508">
        <f t="shared" si="1"/>
        <v>0</v>
      </c>
    </row>
    <row r="72" spans="1:10" ht="12.75" customHeight="1" thickBot="1">
      <c r="A72" s="533">
        <v>63</v>
      </c>
      <c r="B72" s="534"/>
      <c r="C72" s="534"/>
      <c r="D72" s="535" t="s">
        <v>189</v>
      </c>
      <c r="E72" s="507">
        <v>0</v>
      </c>
      <c r="F72" s="508">
        <v>0</v>
      </c>
      <c r="G72" s="507">
        <v>0</v>
      </c>
      <c r="H72" s="508">
        <v>0</v>
      </c>
      <c r="I72" s="538">
        <f t="shared" si="0"/>
        <v>0</v>
      </c>
      <c r="J72" s="537">
        <f t="shared" si="1"/>
        <v>0</v>
      </c>
    </row>
    <row r="73" spans="1:10" s="523" customFormat="1" ht="24" customHeight="1" thickBot="1">
      <c r="A73" s="529">
        <v>64</v>
      </c>
      <c r="B73" s="860" t="s">
        <v>183</v>
      </c>
      <c r="C73" s="861"/>
      <c r="D73" s="862"/>
      <c r="E73" s="530">
        <f>+E10+E16+E46+E62</f>
        <v>577923198</v>
      </c>
      <c r="F73" s="531">
        <f>+F10+F16+F46+F62</f>
        <v>426426616</v>
      </c>
      <c r="G73" s="530">
        <f>+G10+G16+G46+G62</f>
        <v>5988340</v>
      </c>
      <c r="H73" s="531">
        <f>+H10+H16+H46+H62</f>
        <v>103391</v>
      </c>
      <c r="I73" s="532">
        <f t="shared" si="0"/>
        <v>583911538</v>
      </c>
      <c r="J73" s="531">
        <f t="shared" si="1"/>
        <v>426530007</v>
      </c>
    </row>
    <row r="74" spans="1:10" s="522" customFormat="1" ht="12.75" customHeight="1">
      <c r="A74" s="450">
        <v>65</v>
      </c>
      <c r="B74" s="849" t="s">
        <v>180</v>
      </c>
      <c r="C74" s="850"/>
      <c r="D74" s="851"/>
      <c r="E74" s="513">
        <f>SUM(E75:E78)</f>
        <v>0</v>
      </c>
      <c r="F74" s="514">
        <f>SUM(F75:F78)</f>
        <v>0</v>
      </c>
      <c r="G74" s="513">
        <f>SUM(G75:G78)</f>
        <v>19114</v>
      </c>
      <c r="H74" s="514">
        <f>SUM(H75:H78)</f>
        <v>19114</v>
      </c>
      <c r="I74" s="515">
        <f t="shared" si="0"/>
        <v>19114</v>
      </c>
      <c r="J74" s="514">
        <f t="shared" si="1"/>
        <v>19114</v>
      </c>
    </row>
    <row r="75" spans="1:10" ht="12.75" customHeight="1">
      <c r="A75" s="506">
        <v>66</v>
      </c>
      <c r="B75" s="520"/>
      <c r="C75" s="518"/>
      <c r="D75" s="517" t="s">
        <v>190</v>
      </c>
      <c r="E75" s="507">
        <v>0</v>
      </c>
      <c r="F75" s="508">
        <v>0</v>
      </c>
      <c r="G75" s="507">
        <v>0</v>
      </c>
      <c r="H75" s="508">
        <v>0</v>
      </c>
      <c r="I75" s="509">
        <f t="shared" si="0"/>
        <v>0</v>
      </c>
      <c r="J75" s="508">
        <f t="shared" si="1"/>
        <v>0</v>
      </c>
    </row>
    <row r="76" spans="1:10" ht="12.75" customHeight="1">
      <c r="A76" s="506">
        <v>67</v>
      </c>
      <c r="B76" s="520"/>
      <c r="C76" s="518"/>
      <c r="D76" s="519" t="s">
        <v>191</v>
      </c>
      <c r="E76" s="507">
        <v>0</v>
      </c>
      <c r="F76" s="508">
        <v>0</v>
      </c>
      <c r="G76" s="507">
        <v>0</v>
      </c>
      <c r="H76" s="508">
        <v>0</v>
      </c>
      <c r="I76" s="509">
        <f t="shared" si="0"/>
        <v>0</v>
      </c>
      <c r="J76" s="508">
        <f t="shared" si="1"/>
        <v>0</v>
      </c>
    </row>
    <row r="77" spans="1:10" ht="12.75" customHeight="1">
      <c r="A77" s="506">
        <v>68</v>
      </c>
      <c r="B77" s="520"/>
      <c r="C77" s="518"/>
      <c r="D77" s="519" t="s">
        <v>192</v>
      </c>
      <c r="E77" s="507">
        <v>0</v>
      </c>
      <c r="F77" s="508">
        <v>0</v>
      </c>
      <c r="G77" s="507">
        <v>0</v>
      </c>
      <c r="H77" s="508">
        <v>0</v>
      </c>
      <c r="I77" s="509">
        <f t="shared" si="0"/>
        <v>0</v>
      </c>
      <c r="J77" s="508">
        <f t="shared" si="1"/>
        <v>0</v>
      </c>
    </row>
    <row r="78" spans="1:10" ht="12.75" customHeight="1">
      <c r="A78" s="506">
        <v>69</v>
      </c>
      <c r="B78" s="520"/>
      <c r="C78" s="518"/>
      <c r="D78" s="519" t="s">
        <v>189</v>
      </c>
      <c r="E78" s="507">
        <v>0</v>
      </c>
      <c r="F78" s="508">
        <v>0</v>
      </c>
      <c r="G78" s="507">
        <v>19114</v>
      </c>
      <c r="H78" s="508">
        <v>19114</v>
      </c>
      <c r="I78" s="509">
        <f t="shared" si="0"/>
        <v>19114</v>
      </c>
      <c r="J78" s="508">
        <f t="shared" si="1"/>
        <v>19114</v>
      </c>
    </row>
    <row r="79" spans="1:10" s="522" customFormat="1" ht="12.75" customHeight="1">
      <c r="A79" s="452">
        <v>70</v>
      </c>
      <c r="B79" s="852" t="s">
        <v>181</v>
      </c>
      <c r="C79" s="853"/>
      <c r="D79" s="854"/>
      <c r="E79" s="510">
        <f>SUM(E80:E83)</f>
        <v>0</v>
      </c>
      <c r="F79" s="511">
        <f>SUM(F80:F83)</f>
        <v>0</v>
      </c>
      <c r="G79" s="510">
        <f>SUM(G80:G83)</f>
        <v>0</v>
      </c>
      <c r="H79" s="511">
        <f>SUM(H80:H83)</f>
        <v>0</v>
      </c>
      <c r="I79" s="512">
        <f t="shared" si="0"/>
        <v>0</v>
      </c>
      <c r="J79" s="511">
        <f t="shared" si="1"/>
        <v>0</v>
      </c>
    </row>
    <row r="80" spans="1:10" ht="12.75" customHeight="1">
      <c r="A80" s="506">
        <v>71</v>
      </c>
      <c r="B80" s="520"/>
      <c r="C80" s="518"/>
      <c r="D80" s="517" t="s">
        <v>190</v>
      </c>
      <c r="E80" s="507">
        <v>0</v>
      </c>
      <c r="F80" s="508">
        <v>0</v>
      </c>
      <c r="G80" s="507">
        <v>0</v>
      </c>
      <c r="H80" s="508">
        <v>0</v>
      </c>
      <c r="I80" s="509">
        <f aca="true" t="shared" si="2" ref="I80:I105">+E80+G80</f>
        <v>0</v>
      </c>
      <c r="J80" s="508">
        <f aca="true" t="shared" si="3" ref="J80:J105">+F80+H80</f>
        <v>0</v>
      </c>
    </row>
    <row r="81" spans="1:10" ht="12.75" customHeight="1">
      <c r="A81" s="506">
        <v>72</v>
      </c>
      <c r="B81" s="520"/>
      <c r="C81" s="518"/>
      <c r="D81" s="519" t="s">
        <v>191</v>
      </c>
      <c r="E81" s="507">
        <v>0</v>
      </c>
      <c r="F81" s="508">
        <v>0</v>
      </c>
      <c r="G81" s="507">
        <v>0</v>
      </c>
      <c r="H81" s="508">
        <v>0</v>
      </c>
      <c r="I81" s="509">
        <f t="shared" si="2"/>
        <v>0</v>
      </c>
      <c r="J81" s="508">
        <f t="shared" si="3"/>
        <v>0</v>
      </c>
    </row>
    <row r="82" spans="1:10" ht="12.75" customHeight="1">
      <c r="A82" s="506">
        <v>73</v>
      </c>
      <c r="B82" s="520"/>
      <c r="C82" s="518"/>
      <c r="D82" s="519" t="s">
        <v>192</v>
      </c>
      <c r="E82" s="507">
        <v>0</v>
      </c>
      <c r="F82" s="508">
        <v>0</v>
      </c>
      <c r="G82" s="507">
        <v>0</v>
      </c>
      <c r="H82" s="508">
        <v>0</v>
      </c>
      <c r="I82" s="509">
        <f t="shared" si="2"/>
        <v>0</v>
      </c>
      <c r="J82" s="508">
        <f t="shared" si="3"/>
        <v>0</v>
      </c>
    </row>
    <row r="83" spans="1:10" ht="12.75" customHeight="1" thickBot="1">
      <c r="A83" s="533">
        <v>74</v>
      </c>
      <c r="B83" s="539"/>
      <c r="C83" s="534"/>
      <c r="D83" s="535" t="s">
        <v>189</v>
      </c>
      <c r="E83" s="507">
        <v>0</v>
      </c>
      <c r="F83" s="508">
        <v>0</v>
      </c>
      <c r="G83" s="507">
        <v>0</v>
      </c>
      <c r="H83" s="508">
        <v>0</v>
      </c>
      <c r="I83" s="538">
        <f t="shared" si="2"/>
        <v>0</v>
      </c>
      <c r="J83" s="537">
        <f t="shared" si="3"/>
        <v>0</v>
      </c>
    </row>
    <row r="84" spans="1:10" s="522" customFormat="1" ht="24" customHeight="1" thickBot="1">
      <c r="A84" s="529">
        <v>75</v>
      </c>
      <c r="B84" s="860" t="s">
        <v>182</v>
      </c>
      <c r="C84" s="861"/>
      <c r="D84" s="862"/>
      <c r="E84" s="530">
        <f>+E74+E79</f>
        <v>0</v>
      </c>
      <c r="F84" s="531">
        <f>+F74+F79</f>
        <v>0</v>
      </c>
      <c r="G84" s="530">
        <f>+G74+G79</f>
        <v>19114</v>
      </c>
      <c r="H84" s="531">
        <f>+H74+H79</f>
        <v>19114</v>
      </c>
      <c r="I84" s="532">
        <f t="shared" si="2"/>
        <v>19114</v>
      </c>
      <c r="J84" s="531">
        <f t="shared" si="3"/>
        <v>19114</v>
      </c>
    </row>
    <row r="85" spans="1:10" s="522" customFormat="1" ht="12.75" customHeight="1">
      <c r="A85" s="450">
        <v>76</v>
      </c>
      <c r="B85" s="849" t="s">
        <v>184</v>
      </c>
      <c r="C85" s="850"/>
      <c r="D85" s="851"/>
      <c r="E85" s="513">
        <f>SUM(E86:E89)</f>
        <v>0</v>
      </c>
      <c r="F85" s="514">
        <f>SUM(F86:F89)</f>
        <v>0</v>
      </c>
      <c r="G85" s="513">
        <f>SUM(G86:G89)</f>
        <v>0</v>
      </c>
      <c r="H85" s="514">
        <f>SUM(H86:H89)</f>
        <v>0</v>
      </c>
      <c r="I85" s="515">
        <f t="shared" si="2"/>
        <v>0</v>
      </c>
      <c r="J85" s="514">
        <f t="shared" si="3"/>
        <v>0</v>
      </c>
    </row>
    <row r="86" spans="1:10" ht="12.75" customHeight="1">
      <c r="A86" s="506">
        <v>77</v>
      </c>
      <c r="B86" s="520"/>
      <c r="C86" s="518"/>
      <c r="D86" s="517" t="s">
        <v>190</v>
      </c>
      <c r="E86" s="507">
        <v>0</v>
      </c>
      <c r="F86" s="508">
        <v>0</v>
      </c>
      <c r="G86" s="507">
        <v>0</v>
      </c>
      <c r="H86" s="508">
        <v>0</v>
      </c>
      <c r="I86" s="509">
        <f t="shared" si="2"/>
        <v>0</v>
      </c>
      <c r="J86" s="508">
        <f t="shared" si="3"/>
        <v>0</v>
      </c>
    </row>
    <row r="87" spans="1:10" ht="12.75" customHeight="1">
      <c r="A87" s="506">
        <v>78</v>
      </c>
      <c r="B87" s="520"/>
      <c r="C87" s="518"/>
      <c r="D87" s="519" t="s">
        <v>191</v>
      </c>
      <c r="E87" s="507">
        <v>0</v>
      </c>
      <c r="F87" s="508">
        <v>0</v>
      </c>
      <c r="G87" s="507">
        <v>0</v>
      </c>
      <c r="H87" s="508">
        <v>0</v>
      </c>
      <c r="I87" s="509">
        <f t="shared" si="2"/>
        <v>0</v>
      </c>
      <c r="J87" s="508">
        <f t="shared" si="3"/>
        <v>0</v>
      </c>
    </row>
    <row r="88" spans="1:10" ht="12.75" customHeight="1">
      <c r="A88" s="506">
        <v>79</v>
      </c>
      <c r="B88" s="520"/>
      <c r="C88" s="518"/>
      <c r="D88" s="519" t="s">
        <v>192</v>
      </c>
      <c r="E88" s="507">
        <v>0</v>
      </c>
      <c r="F88" s="508">
        <v>0</v>
      </c>
      <c r="G88" s="507">
        <v>0</v>
      </c>
      <c r="H88" s="508">
        <v>0</v>
      </c>
      <c r="I88" s="509">
        <f t="shared" si="2"/>
        <v>0</v>
      </c>
      <c r="J88" s="508">
        <f t="shared" si="3"/>
        <v>0</v>
      </c>
    </row>
    <row r="89" spans="1:10" ht="12.75" customHeight="1">
      <c r="A89" s="506">
        <v>80</v>
      </c>
      <c r="B89" s="520"/>
      <c r="C89" s="518"/>
      <c r="D89" s="519" t="s">
        <v>189</v>
      </c>
      <c r="E89" s="507">
        <v>0</v>
      </c>
      <c r="F89" s="508">
        <v>0</v>
      </c>
      <c r="G89" s="507">
        <v>0</v>
      </c>
      <c r="H89" s="508">
        <v>0</v>
      </c>
      <c r="I89" s="509">
        <f t="shared" si="2"/>
        <v>0</v>
      </c>
      <c r="J89" s="508">
        <f t="shared" si="3"/>
        <v>0</v>
      </c>
    </row>
    <row r="90" spans="1:10" s="522" customFormat="1" ht="12.75" customHeight="1">
      <c r="A90" s="452">
        <v>81</v>
      </c>
      <c r="B90" s="852" t="s">
        <v>185</v>
      </c>
      <c r="C90" s="853"/>
      <c r="D90" s="854"/>
      <c r="E90" s="510">
        <f>SUM(E91:E94)</f>
        <v>65665</v>
      </c>
      <c r="F90" s="511">
        <f>SUM(F91:F94)</f>
        <v>65665</v>
      </c>
      <c r="G90" s="510">
        <f>SUM(G91:G94)</f>
        <v>23480</v>
      </c>
      <c r="H90" s="511">
        <f>SUM(H91:H94)</f>
        <v>23480</v>
      </c>
      <c r="I90" s="512">
        <f t="shared" si="2"/>
        <v>89145</v>
      </c>
      <c r="J90" s="511">
        <f t="shared" si="3"/>
        <v>89145</v>
      </c>
    </row>
    <row r="91" spans="1:10" ht="12.75" customHeight="1">
      <c r="A91" s="506">
        <v>82</v>
      </c>
      <c r="B91" s="520"/>
      <c r="C91" s="518"/>
      <c r="D91" s="517" t="s">
        <v>190</v>
      </c>
      <c r="E91" s="507">
        <v>0</v>
      </c>
      <c r="F91" s="508">
        <v>0</v>
      </c>
      <c r="G91" s="507">
        <v>0</v>
      </c>
      <c r="H91" s="508">
        <v>0</v>
      </c>
      <c r="I91" s="509">
        <f t="shared" si="2"/>
        <v>0</v>
      </c>
      <c r="J91" s="508">
        <f t="shared" si="3"/>
        <v>0</v>
      </c>
    </row>
    <row r="92" spans="1:10" ht="12.75" customHeight="1">
      <c r="A92" s="506">
        <v>83</v>
      </c>
      <c r="B92" s="520"/>
      <c r="C92" s="518"/>
      <c r="D92" s="519" t="s">
        <v>191</v>
      </c>
      <c r="E92" s="507">
        <v>0</v>
      </c>
      <c r="F92" s="508">
        <v>0</v>
      </c>
      <c r="G92" s="507">
        <v>0</v>
      </c>
      <c r="H92" s="508">
        <v>0</v>
      </c>
      <c r="I92" s="509">
        <f t="shared" si="2"/>
        <v>0</v>
      </c>
      <c r="J92" s="508">
        <f t="shared" si="3"/>
        <v>0</v>
      </c>
    </row>
    <row r="93" spans="1:10" ht="12.75" customHeight="1">
      <c r="A93" s="506">
        <v>84</v>
      </c>
      <c r="B93" s="520"/>
      <c r="C93" s="518"/>
      <c r="D93" s="519" t="s">
        <v>192</v>
      </c>
      <c r="E93" s="507">
        <v>0</v>
      </c>
      <c r="F93" s="508">
        <v>0</v>
      </c>
      <c r="G93" s="507">
        <v>0</v>
      </c>
      <c r="H93" s="508">
        <v>0</v>
      </c>
      <c r="I93" s="509">
        <f t="shared" si="2"/>
        <v>0</v>
      </c>
      <c r="J93" s="508">
        <f t="shared" si="3"/>
        <v>0</v>
      </c>
    </row>
    <row r="94" spans="1:10" ht="12.75" customHeight="1">
      <c r="A94" s="506">
        <v>85</v>
      </c>
      <c r="B94" s="520"/>
      <c r="C94" s="518"/>
      <c r="D94" s="519" t="s">
        <v>189</v>
      </c>
      <c r="E94" s="507">
        <v>65665</v>
      </c>
      <c r="F94" s="508">
        <v>65665</v>
      </c>
      <c r="G94" s="507">
        <v>23480</v>
      </c>
      <c r="H94" s="508">
        <v>23480</v>
      </c>
      <c r="I94" s="509">
        <f t="shared" si="2"/>
        <v>89145</v>
      </c>
      <c r="J94" s="508">
        <f t="shared" si="3"/>
        <v>89145</v>
      </c>
    </row>
    <row r="95" spans="1:10" s="522" customFormat="1" ht="12.75" customHeight="1">
      <c r="A95" s="452">
        <v>86</v>
      </c>
      <c r="B95" s="852" t="s">
        <v>186</v>
      </c>
      <c r="C95" s="853"/>
      <c r="D95" s="854"/>
      <c r="E95" s="510">
        <f>SUM(E96:E99)</f>
        <v>17840717</v>
      </c>
      <c r="F95" s="511">
        <f>SUM(F96:F99)</f>
        <v>17840717</v>
      </c>
      <c r="G95" s="510">
        <f>SUM(G96:G99)</f>
        <v>122743</v>
      </c>
      <c r="H95" s="511">
        <f>SUM(H96:H99)</f>
        <v>122743</v>
      </c>
      <c r="I95" s="512">
        <f t="shared" si="2"/>
        <v>17963460</v>
      </c>
      <c r="J95" s="511">
        <f t="shared" si="3"/>
        <v>17963460</v>
      </c>
    </row>
    <row r="96" spans="1:10" ht="12.75" customHeight="1">
      <c r="A96" s="506">
        <v>87</v>
      </c>
      <c r="B96" s="520"/>
      <c r="C96" s="518"/>
      <c r="D96" s="517" t="s">
        <v>190</v>
      </c>
      <c r="E96" s="507">
        <v>0</v>
      </c>
      <c r="F96" s="508">
        <v>0</v>
      </c>
      <c r="G96" s="507">
        <v>0</v>
      </c>
      <c r="H96" s="508">
        <v>0</v>
      </c>
      <c r="I96" s="509">
        <f t="shared" si="2"/>
        <v>0</v>
      </c>
      <c r="J96" s="508">
        <f t="shared" si="3"/>
        <v>0</v>
      </c>
    </row>
    <row r="97" spans="1:10" ht="12.75" customHeight="1">
      <c r="A97" s="506">
        <v>88</v>
      </c>
      <c r="B97" s="520"/>
      <c r="C97" s="518"/>
      <c r="D97" s="519" t="s">
        <v>191</v>
      </c>
      <c r="E97" s="507">
        <v>0</v>
      </c>
      <c r="F97" s="508">
        <v>0</v>
      </c>
      <c r="G97" s="507">
        <v>0</v>
      </c>
      <c r="H97" s="508">
        <v>0</v>
      </c>
      <c r="I97" s="509">
        <f t="shared" si="2"/>
        <v>0</v>
      </c>
      <c r="J97" s="508">
        <f t="shared" si="3"/>
        <v>0</v>
      </c>
    </row>
    <row r="98" spans="1:10" ht="12.75" customHeight="1">
      <c r="A98" s="506">
        <v>89</v>
      </c>
      <c r="B98" s="520"/>
      <c r="C98" s="518"/>
      <c r="D98" s="519" t="s">
        <v>192</v>
      </c>
      <c r="E98" s="507">
        <v>0</v>
      </c>
      <c r="F98" s="508">
        <v>0</v>
      </c>
      <c r="G98" s="507">
        <v>0</v>
      </c>
      <c r="H98" s="508">
        <v>0</v>
      </c>
      <c r="I98" s="509">
        <f t="shared" si="2"/>
        <v>0</v>
      </c>
      <c r="J98" s="508">
        <f t="shared" si="3"/>
        <v>0</v>
      </c>
    </row>
    <row r="99" spans="1:10" ht="12.75" customHeight="1">
      <c r="A99" s="506">
        <v>90</v>
      </c>
      <c r="B99" s="520"/>
      <c r="C99" s="518"/>
      <c r="D99" s="519" t="s">
        <v>189</v>
      </c>
      <c r="E99" s="507">
        <v>17840717</v>
      </c>
      <c r="F99" s="508">
        <v>17840717</v>
      </c>
      <c r="G99" s="507">
        <v>122743</v>
      </c>
      <c r="H99" s="508">
        <v>122743</v>
      </c>
      <c r="I99" s="509">
        <f t="shared" si="2"/>
        <v>17963460</v>
      </c>
      <c r="J99" s="508">
        <f t="shared" si="3"/>
        <v>17963460</v>
      </c>
    </row>
    <row r="100" spans="1:10" s="522" customFormat="1" ht="12.75" customHeight="1">
      <c r="A100" s="452">
        <v>91</v>
      </c>
      <c r="B100" s="852" t="s">
        <v>187</v>
      </c>
      <c r="C100" s="853"/>
      <c r="D100" s="854"/>
      <c r="E100" s="510">
        <f>SUM(E101:E104)</f>
        <v>0</v>
      </c>
      <c r="F100" s="511">
        <f>SUM(F101:F104)</f>
        <v>0</v>
      </c>
      <c r="G100" s="510">
        <f>SUM(G101:G104)</f>
        <v>0</v>
      </c>
      <c r="H100" s="511">
        <f>SUM(H101:H104)</f>
        <v>0</v>
      </c>
      <c r="I100" s="512">
        <f t="shared" si="2"/>
        <v>0</v>
      </c>
      <c r="J100" s="511">
        <f t="shared" si="3"/>
        <v>0</v>
      </c>
    </row>
    <row r="101" spans="1:10" ht="12.75" customHeight="1">
      <c r="A101" s="506">
        <v>92</v>
      </c>
      <c r="B101" s="520"/>
      <c r="C101" s="518"/>
      <c r="D101" s="517" t="s">
        <v>190</v>
      </c>
      <c r="E101" s="507">
        <v>0</v>
      </c>
      <c r="F101" s="508">
        <v>0</v>
      </c>
      <c r="G101" s="507">
        <v>0</v>
      </c>
      <c r="H101" s="508">
        <v>0</v>
      </c>
      <c r="I101" s="509">
        <f t="shared" si="2"/>
        <v>0</v>
      </c>
      <c r="J101" s="508">
        <f t="shared" si="3"/>
        <v>0</v>
      </c>
    </row>
    <row r="102" spans="1:10" ht="12.75" customHeight="1">
      <c r="A102" s="506">
        <v>93</v>
      </c>
      <c r="B102" s="520"/>
      <c r="C102" s="518"/>
      <c r="D102" s="519" t="s">
        <v>191</v>
      </c>
      <c r="E102" s="507">
        <v>0</v>
      </c>
      <c r="F102" s="508">
        <v>0</v>
      </c>
      <c r="G102" s="507">
        <v>0</v>
      </c>
      <c r="H102" s="508">
        <v>0</v>
      </c>
      <c r="I102" s="509">
        <f t="shared" si="2"/>
        <v>0</v>
      </c>
      <c r="J102" s="508">
        <f t="shared" si="3"/>
        <v>0</v>
      </c>
    </row>
    <row r="103" spans="1:10" ht="12.75" customHeight="1">
      <c r="A103" s="506">
        <v>94</v>
      </c>
      <c r="B103" s="520"/>
      <c r="C103" s="518"/>
      <c r="D103" s="519" t="s">
        <v>192</v>
      </c>
      <c r="E103" s="507">
        <v>0</v>
      </c>
      <c r="F103" s="508">
        <v>0</v>
      </c>
      <c r="G103" s="507">
        <v>0</v>
      </c>
      <c r="H103" s="508">
        <v>0</v>
      </c>
      <c r="I103" s="509">
        <f t="shared" si="2"/>
        <v>0</v>
      </c>
      <c r="J103" s="508">
        <f t="shared" si="3"/>
        <v>0</v>
      </c>
    </row>
    <row r="104" spans="1:10" ht="12.75" customHeight="1" thickBot="1">
      <c r="A104" s="533">
        <v>95</v>
      </c>
      <c r="B104" s="539"/>
      <c r="C104" s="534"/>
      <c r="D104" s="535" t="s">
        <v>189</v>
      </c>
      <c r="E104" s="507">
        <v>0</v>
      </c>
      <c r="F104" s="508">
        <v>0</v>
      </c>
      <c r="G104" s="536">
        <v>0</v>
      </c>
      <c r="H104" s="537">
        <v>0</v>
      </c>
      <c r="I104" s="538">
        <f t="shared" si="2"/>
        <v>0</v>
      </c>
      <c r="J104" s="537">
        <f t="shared" si="3"/>
        <v>0</v>
      </c>
    </row>
    <row r="105" spans="1:10" s="522" customFormat="1" ht="24" customHeight="1" thickBot="1">
      <c r="A105" s="529">
        <v>96</v>
      </c>
      <c r="B105" s="860" t="s">
        <v>188</v>
      </c>
      <c r="C105" s="861"/>
      <c r="D105" s="862"/>
      <c r="E105" s="530">
        <f>+E85+E90+E95+E100</f>
        <v>17906382</v>
      </c>
      <c r="F105" s="531">
        <f>+F85+F90+F95+F100</f>
        <v>17906382</v>
      </c>
      <c r="G105" s="530">
        <f>+G85+G90+G95+G100</f>
        <v>146223</v>
      </c>
      <c r="H105" s="531">
        <f>+H85+H90+H95+H100</f>
        <v>146223</v>
      </c>
      <c r="I105" s="532">
        <f t="shared" si="2"/>
        <v>18052605</v>
      </c>
      <c r="J105" s="531">
        <f t="shared" si="3"/>
        <v>18052605</v>
      </c>
    </row>
  </sheetData>
  <sheetProtection/>
  <mergeCells count="32">
    <mergeCell ref="B105:D105"/>
    <mergeCell ref="C17:D17"/>
    <mergeCell ref="C22:D22"/>
    <mergeCell ref="A1:J1"/>
    <mergeCell ref="A4:J4"/>
    <mergeCell ref="A5:J5"/>
    <mergeCell ref="A7:A8"/>
    <mergeCell ref="E7:F7"/>
    <mergeCell ref="G7:H7"/>
    <mergeCell ref="I7:J7"/>
    <mergeCell ref="B7:D8"/>
    <mergeCell ref="B10:D10"/>
    <mergeCell ref="B16:D16"/>
    <mergeCell ref="B73:D73"/>
    <mergeCell ref="C31:D31"/>
    <mergeCell ref="C36:D36"/>
    <mergeCell ref="C41:D41"/>
    <mergeCell ref="B100:D100"/>
    <mergeCell ref="B46:D46"/>
    <mergeCell ref="B62:D62"/>
    <mergeCell ref="C47:D47"/>
    <mergeCell ref="C52:D52"/>
    <mergeCell ref="C57:D57"/>
    <mergeCell ref="C63:D63"/>
    <mergeCell ref="B84:D84"/>
    <mergeCell ref="C68:D68"/>
    <mergeCell ref="B74:D74"/>
    <mergeCell ref="B85:D85"/>
    <mergeCell ref="B90:D90"/>
    <mergeCell ref="B9:D9"/>
    <mergeCell ref="B95:D95"/>
    <mergeCell ref="B79:D79"/>
  </mergeCells>
  <printOptions/>
  <pageMargins left="0.4724409448818898" right="0.31496062992125984" top="0.8267716535433072" bottom="0.5511811023622047" header="0.35433070866141736" footer="0.1968503937007874"/>
  <pageSetup errors="blank" fitToHeight="0" fitToWidth="1" horizontalDpi="600" verticalDpi="600" orientation="landscape" paperSize="9" scale="87" r:id="rId1"/>
  <rowBreaks count="2" manualBreakCount="2">
    <brk id="45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9.140625" style="554" customWidth="1"/>
    <col min="2" max="2" width="50.00390625" style="554" customWidth="1"/>
    <col min="3" max="5" width="21.421875" style="554" customWidth="1"/>
    <col min="6" max="6" width="22.57421875" style="554" customWidth="1"/>
    <col min="7" max="16384" width="9.140625" style="554" customWidth="1"/>
  </cols>
  <sheetData>
    <row r="1" spans="1:6" ht="12.75">
      <c r="A1" s="555"/>
      <c r="B1" s="555"/>
      <c r="C1" s="555"/>
      <c r="D1" s="555"/>
      <c r="E1" s="555"/>
      <c r="F1" s="553" t="s">
        <v>264</v>
      </c>
    </row>
    <row r="2" ht="12.75">
      <c r="A2" s="556"/>
    </row>
    <row r="3" spans="1:6" ht="33.75" customHeight="1">
      <c r="A3" s="876" t="s">
        <v>204</v>
      </c>
      <c r="B3" s="876"/>
      <c r="C3" s="876"/>
      <c r="D3" s="876"/>
      <c r="E3" s="876"/>
      <c r="F3" s="876"/>
    </row>
    <row r="4" spans="1:5" ht="12.75">
      <c r="A4" s="557"/>
      <c r="B4" s="557"/>
      <c r="C4" s="557"/>
      <c r="D4" s="557"/>
      <c r="E4" s="557"/>
    </row>
    <row r="5" spans="1:6" ht="25.5" customHeight="1" thickBot="1">
      <c r="A5" s="558"/>
      <c r="F5" s="553" t="s">
        <v>200</v>
      </c>
    </row>
    <row r="6" spans="1:6" ht="84" customHeight="1">
      <c r="A6" s="717" t="s">
        <v>195</v>
      </c>
      <c r="B6" s="718" t="s">
        <v>196</v>
      </c>
      <c r="C6" s="718" t="s">
        <v>201</v>
      </c>
      <c r="D6" s="719" t="s">
        <v>197</v>
      </c>
      <c r="E6" s="720" t="s">
        <v>202</v>
      </c>
      <c r="F6" s="720" t="s">
        <v>203</v>
      </c>
    </row>
    <row r="7" spans="1:6" ht="14.25" customHeight="1" thickBot="1">
      <c r="A7" s="721" t="s">
        <v>325</v>
      </c>
      <c r="B7" s="722" t="s">
        <v>326</v>
      </c>
      <c r="C7" s="722" t="s">
        <v>327</v>
      </c>
      <c r="D7" s="723" t="s">
        <v>328</v>
      </c>
      <c r="E7" s="724" t="s">
        <v>330</v>
      </c>
      <c r="F7" s="724" t="s">
        <v>331</v>
      </c>
    </row>
    <row r="8" spans="1:6" ht="12.75">
      <c r="A8" s="569">
        <v>1</v>
      </c>
      <c r="B8" s="573" t="s">
        <v>199</v>
      </c>
      <c r="C8" s="571">
        <v>1250</v>
      </c>
      <c r="D8" s="574">
        <v>1.411E-05</v>
      </c>
      <c r="E8" s="559">
        <v>24419172</v>
      </c>
      <c r="F8" s="559">
        <v>34455</v>
      </c>
    </row>
    <row r="9" spans="1:6" ht="12.75">
      <c r="A9" s="570">
        <v>2</v>
      </c>
      <c r="B9" s="562"/>
      <c r="C9" s="563"/>
      <c r="D9" s="564"/>
      <c r="E9" s="565"/>
      <c r="F9" s="565"/>
    </row>
    <row r="10" spans="1:6" ht="12.75">
      <c r="A10" s="570">
        <v>3</v>
      </c>
      <c r="B10" s="562"/>
      <c r="C10" s="563"/>
      <c r="D10" s="564"/>
      <c r="E10" s="565"/>
      <c r="F10" s="565"/>
    </row>
    <row r="11" spans="1:6" ht="12.75">
      <c r="A11" s="570">
        <v>4</v>
      </c>
      <c r="B11" s="562"/>
      <c r="C11" s="563"/>
      <c r="D11" s="564"/>
      <c r="E11" s="565"/>
      <c r="F11" s="565"/>
    </row>
    <row r="12" spans="1:6" ht="13.5" thickBot="1">
      <c r="A12" s="570">
        <v>5</v>
      </c>
      <c r="B12" s="566"/>
      <c r="C12" s="567"/>
      <c r="D12" s="568"/>
      <c r="E12" s="565"/>
      <c r="F12" s="565"/>
    </row>
    <row r="13" spans="1:6" ht="13.5" thickBot="1">
      <c r="A13" s="874" t="s">
        <v>198</v>
      </c>
      <c r="B13" s="875"/>
      <c r="C13" s="560">
        <f>IF(SUM(C8:C12)=0,"",SUM(C8:C12))</f>
        <v>1250</v>
      </c>
      <c r="D13" s="572"/>
      <c r="E13" s="561">
        <f>SUM(E8:E12)</f>
        <v>24419172</v>
      </c>
      <c r="F13" s="561">
        <f>SUM(F8:F12)</f>
        <v>34455</v>
      </c>
    </row>
    <row r="14" ht="12.75">
      <c r="A14" s="558"/>
    </row>
  </sheetData>
  <sheetProtection/>
  <mergeCells count="2">
    <mergeCell ref="A13:B13"/>
    <mergeCell ref="A3:F3"/>
  </mergeCells>
  <printOptions/>
  <pageMargins left="1.41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130" zoomScaleNormal="130" zoomScalePageLayoutView="0" workbookViewId="0" topLeftCell="A1">
      <pane ySplit="9" topLeftCell="BM10" activePane="bottomLeft" state="frozen"/>
      <selection pane="topLeft" activeCell="N27" sqref="N27"/>
      <selection pane="bottomLeft" activeCell="A1" sqref="A1:K1"/>
    </sheetView>
  </sheetViews>
  <sheetFormatPr defaultColWidth="9.140625" defaultRowHeight="12.75"/>
  <cols>
    <col min="1" max="1" width="5.8515625" style="578" customWidth="1"/>
    <col min="2" max="2" width="64.28125" style="579" customWidth="1"/>
    <col min="3" max="3" width="11.8515625" style="579" customWidth="1"/>
    <col min="4" max="4" width="5.57421875" style="579" customWidth="1"/>
    <col min="5" max="6" width="11.8515625" style="579" customWidth="1"/>
    <col min="7" max="7" width="5.57421875" style="579" customWidth="1"/>
    <col min="8" max="9" width="11.8515625" style="579" customWidth="1"/>
    <col min="10" max="10" width="5.00390625" style="579" customWidth="1"/>
    <col min="11" max="11" width="11.8515625" style="579" customWidth="1"/>
    <col min="12" max="16384" width="9.140625" style="579" customWidth="1"/>
  </cols>
  <sheetData>
    <row r="1" spans="1:15" s="8" customFormat="1" ht="14.25">
      <c r="A1" s="831" t="s">
        <v>265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209"/>
      <c r="N1" s="7"/>
      <c r="O1" s="7"/>
    </row>
    <row r="2" spans="1:15" s="8" customFormat="1" ht="12">
      <c r="A2" s="210"/>
      <c r="B2" s="210"/>
      <c r="C2" s="210"/>
      <c r="D2" s="210"/>
      <c r="E2" s="210"/>
      <c r="F2" s="210"/>
      <c r="G2" s="210"/>
      <c r="H2" s="210"/>
      <c r="I2" s="211"/>
      <c r="J2" s="211"/>
      <c r="K2" s="211"/>
      <c r="L2" s="210"/>
      <c r="M2" s="210"/>
      <c r="N2" s="7"/>
      <c r="O2" s="7"/>
    </row>
    <row r="3" spans="1:15" s="8" customFormat="1" ht="12">
      <c r="A3" s="210"/>
      <c r="B3" s="210"/>
      <c r="C3" s="210"/>
      <c r="D3" s="210"/>
      <c r="E3" s="210"/>
      <c r="F3" s="210"/>
      <c r="G3" s="210"/>
      <c r="H3" s="210"/>
      <c r="I3" s="211"/>
      <c r="J3" s="211"/>
      <c r="K3" s="211"/>
      <c r="L3" s="210"/>
      <c r="M3" s="210"/>
      <c r="N3" s="7"/>
      <c r="O3" s="7"/>
    </row>
    <row r="4" spans="1:15" s="8" customFormat="1" ht="16.5" customHeight="1">
      <c r="A4" s="835" t="s">
        <v>332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212"/>
      <c r="M4" s="212"/>
      <c r="N4" s="9"/>
      <c r="O4" s="9"/>
    </row>
    <row r="5" spans="1:15" s="8" customFormat="1" ht="16.5" customHeight="1">
      <c r="A5" s="835" t="s">
        <v>252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213"/>
      <c r="M5" s="213"/>
      <c r="N5" s="9"/>
      <c r="O5" s="9"/>
    </row>
    <row r="6" spans="1:15" s="8" customFormat="1" ht="16.5" customHeight="1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213"/>
      <c r="M6" s="213"/>
      <c r="N6" s="9"/>
      <c r="O6" s="9"/>
    </row>
    <row r="7" spans="1:15" s="8" customFormat="1" ht="16.5" customHeight="1" thickBot="1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630" t="s">
        <v>997</v>
      </c>
      <c r="L7" s="213"/>
      <c r="M7" s="213"/>
      <c r="N7" s="9"/>
      <c r="O7" s="9"/>
    </row>
    <row r="8" spans="1:11" s="628" customFormat="1" ht="12" thickBot="1">
      <c r="A8" s="877" t="s">
        <v>870</v>
      </c>
      <c r="B8" s="879" t="s">
        <v>300</v>
      </c>
      <c r="C8" s="881" t="s">
        <v>950</v>
      </c>
      <c r="D8" s="882"/>
      <c r="E8" s="883"/>
      <c r="F8" s="881" t="s">
        <v>951</v>
      </c>
      <c r="G8" s="882"/>
      <c r="H8" s="883"/>
      <c r="I8" s="884" t="s">
        <v>529</v>
      </c>
      <c r="J8" s="882"/>
      <c r="K8" s="883"/>
    </row>
    <row r="9" spans="1:11" s="629" customFormat="1" ht="33.75">
      <c r="A9" s="878"/>
      <c r="B9" s="880"/>
      <c r="C9" s="712" t="s">
        <v>205</v>
      </c>
      <c r="D9" s="713" t="s">
        <v>206</v>
      </c>
      <c r="E9" s="714" t="s">
        <v>207</v>
      </c>
      <c r="F9" s="712" t="s">
        <v>205</v>
      </c>
      <c r="G9" s="713" t="s">
        <v>206</v>
      </c>
      <c r="H9" s="714" t="s">
        <v>207</v>
      </c>
      <c r="I9" s="715" t="s">
        <v>205</v>
      </c>
      <c r="J9" s="713" t="s">
        <v>206</v>
      </c>
      <c r="K9" s="714" t="s">
        <v>207</v>
      </c>
    </row>
    <row r="10" spans="1:11" s="627" customFormat="1" ht="12" thickBot="1">
      <c r="A10" s="693" t="s">
        <v>325</v>
      </c>
      <c r="B10" s="696" t="s">
        <v>326</v>
      </c>
      <c r="C10" s="693" t="s">
        <v>327</v>
      </c>
      <c r="D10" s="694" t="s">
        <v>328</v>
      </c>
      <c r="E10" s="695" t="s">
        <v>330</v>
      </c>
      <c r="F10" s="693" t="s">
        <v>331</v>
      </c>
      <c r="G10" s="694" t="s">
        <v>333</v>
      </c>
      <c r="H10" s="695" t="s">
        <v>530</v>
      </c>
      <c r="I10" s="702" t="s">
        <v>379</v>
      </c>
      <c r="J10" s="694" t="s">
        <v>531</v>
      </c>
      <c r="K10" s="695" t="s">
        <v>532</v>
      </c>
    </row>
    <row r="11" spans="1:11" ht="12.75">
      <c r="A11" s="502" t="s">
        <v>360</v>
      </c>
      <c r="B11" s="697" t="s">
        <v>208</v>
      </c>
      <c r="C11" s="503">
        <v>17435580</v>
      </c>
      <c r="D11" s="580">
        <v>0</v>
      </c>
      <c r="E11" s="504">
        <v>15079788</v>
      </c>
      <c r="F11" s="503">
        <v>0</v>
      </c>
      <c r="G11" s="580">
        <v>0</v>
      </c>
      <c r="H11" s="504">
        <v>0</v>
      </c>
      <c r="I11" s="707">
        <f>+C11+F11</f>
        <v>17435580</v>
      </c>
      <c r="J11" s="581">
        <f>+D11+G11</f>
        <v>0</v>
      </c>
      <c r="K11" s="582">
        <f>+E11+H11</f>
        <v>15079788</v>
      </c>
    </row>
    <row r="12" spans="1:11" ht="24">
      <c r="A12" s="506" t="s">
        <v>361</v>
      </c>
      <c r="B12" s="698" t="s">
        <v>209</v>
      </c>
      <c r="C12" s="507">
        <v>2187471</v>
      </c>
      <c r="D12" s="583">
        <v>0</v>
      </c>
      <c r="E12" s="508">
        <v>1855683</v>
      </c>
      <c r="F12" s="507">
        <v>4322351</v>
      </c>
      <c r="G12" s="583">
        <v>0</v>
      </c>
      <c r="H12" s="508">
        <v>3205970</v>
      </c>
      <c r="I12" s="708">
        <f aca="true" t="shared" si="0" ref="I12:I54">+C12+F12</f>
        <v>6509822</v>
      </c>
      <c r="J12" s="584">
        <f aca="true" t="shared" si="1" ref="J12:J54">+D12+G12</f>
        <v>0</v>
      </c>
      <c r="K12" s="585">
        <f aca="true" t="shared" si="2" ref="K12:K54">+E12+H12</f>
        <v>5061653</v>
      </c>
    </row>
    <row r="13" spans="1:11" ht="12.75">
      <c r="A13" s="506" t="s">
        <v>362</v>
      </c>
      <c r="B13" s="698" t="s">
        <v>210</v>
      </c>
      <c r="C13" s="507">
        <v>137368</v>
      </c>
      <c r="D13" s="583">
        <v>0</v>
      </c>
      <c r="E13" s="508">
        <v>145275</v>
      </c>
      <c r="F13" s="507">
        <v>0</v>
      </c>
      <c r="G13" s="583">
        <v>0</v>
      </c>
      <c r="H13" s="508">
        <v>0</v>
      </c>
      <c r="I13" s="708">
        <f t="shared" si="0"/>
        <v>137368</v>
      </c>
      <c r="J13" s="584">
        <f t="shared" si="1"/>
        <v>0</v>
      </c>
      <c r="K13" s="585">
        <f t="shared" si="2"/>
        <v>145275</v>
      </c>
    </row>
    <row r="14" spans="1:11" ht="12.75">
      <c r="A14" s="452" t="s">
        <v>363</v>
      </c>
      <c r="B14" s="699" t="s">
        <v>211</v>
      </c>
      <c r="C14" s="510">
        <v>19760419</v>
      </c>
      <c r="D14" s="586">
        <v>0</v>
      </c>
      <c r="E14" s="511">
        <v>17080746</v>
      </c>
      <c r="F14" s="510">
        <v>4322351</v>
      </c>
      <c r="G14" s="586">
        <v>0</v>
      </c>
      <c r="H14" s="511">
        <v>3205970</v>
      </c>
      <c r="I14" s="709">
        <f t="shared" si="0"/>
        <v>24082770</v>
      </c>
      <c r="J14" s="587">
        <f t="shared" si="1"/>
        <v>0</v>
      </c>
      <c r="K14" s="588">
        <f t="shared" si="2"/>
        <v>20286716</v>
      </c>
    </row>
    <row r="15" spans="1:11" ht="12.75">
      <c r="A15" s="506" t="s">
        <v>364</v>
      </c>
      <c r="B15" s="698" t="s">
        <v>212</v>
      </c>
      <c r="C15" s="507">
        <v>0</v>
      </c>
      <c r="D15" s="583">
        <v>0</v>
      </c>
      <c r="E15" s="508">
        <v>0</v>
      </c>
      <c r="F15" s="507">
        <v>0</v>
      </c>
      <c r="G15" s="583">
        <v>0</v>
      </c>
      <c r="H15" s="508">
        <v>0</v>
      </c>
      <c r="I15" s="708">
        <f t="shared" si="0"/>
        <v>0</v>
      </c>
      <c r="J15" s="584">
        <f t="shared" si="1"/>
        <v>0</v>
      </c>
      <c r="K15" s="585">
        <f t="shared" si="2"/>
        <v>0</v>
      </c>
    </row>
    <row r="16" spans="1:11" ht="12.75">
      <c r="A16" s="506" t="s">
        <v>365</v>
      </c>
      <c r="B16" s="698" t="s">
        <v>213</v>
      </c>
      <c r="C16" s="507">
        <v>0</v>
      </c>
      <c r="D16" s="583">
        <v>0</v>
      </c>
      <c r="E16" s="508">
        <v>0</v>
      </c>
      <c r="F16" s="507">
        <v>0</v>
      </c>
      <c r="G16" s="583">
        <v>0</v>
      </c>
      <c r="H16" s="508">
        <v>0</v>
      </c>
      <c r="I16" s="708">
        <f t="shared" si="0"/>
        <v>0</v>
      </c>
      <c r="J16" s="584">
        <f t="shared" si="1"/>
        <v>0</v>
      </c>
      <c r="K16" s="585">
        <f t="shared" si="2"/>
        <v>0</v>
      </c>
    </row>
    <row r="17" spans="1:11" ht="12.75">
      <c r="A17" s="452" t="s">
        <v>366</v>
      </c>
      <c r="B17" s="699" t="s">
        <v>214</v>
      </c>
      <c r="C17" s="510">
        <v>0</v>
      </c>
      <c r="D17" s="586">
        <v>0</v>
      </c>
      <c r="E17" s="511">
        <v>0</v>
      </c>
      <c r="F17" s="510">
        <v>0</v>
      </c>
      <c r="G17" s="586">
        <v>0</v>
      </c>
      <c r="H17" s="511">
        <v>0</v>
      </c>
      <c r="I17" s="708">
        <f t="shared" si="0"/>
        <v>0</v>
      </c>
      <c r="J17" s="584">
        <f t="shared" si="1"/>
        <v>0</v>
      </c>
      <c r="K17" s="585">
        <f t="shared" si="2"/>
        <v>0</v>
      </c>
    </row>
    <row r="18" spans="1:11" ht="12.75">
      <c r="A18" s="506" t="s">
        <v>367</v>
      </c>
      <c r="B18" s="698" t="s">
        <v>215</v>
      </c>
      <c r="C18" s="507">
        <v>34579707</v>
      </c>
      <c r="D18" s="583">
        <v>0</v>
      </c>
      <c r="E18" s="508">
        <v>37291892</v>
      </c>
      <c r="F18" s="507">
        <v>20345800</v>
      </c>
      <c r="G18" s="583">
        <v>0</v>
      </c>
      <c r="H18" s="508">
        <v>23661881</v>
      </c>
      <c r="I18" s="708">
        <f t="shared" si="0"/>
        <v>54925507</v>
      </c>
      <c r="J18" s="584">
        <f t="shared" si="1"/>
        <v>0</v>
      </c>
      <c r="K18" s="585">
        <f t="shared" si="2"/>
        <v>60953773</v>
      </c>
    </row>
    <row r="19" spans="1:11" ht="12.75">
      <c r="A19" s="506" t="s">
        <v>368</v>
      </c>
      <c r="B19" s="698" t="s">
        <v>216</v>
      </c>
      <c r="C19" s="507">
        <v>3373075</v>
      </c>
      <c r="D19" s="583">
        <v>0</v>
      </c>
      <c r="E19" s="508">
        <v>3872196</v>
      </c>
      <c r="F19" s="507">
        <v>250000</v>
      </c>
      <c r="G19" s="583">
        <v>0</v>
      </c>
      <c r="H19" s="508">
        <v>0</v>
      </c>
      <c r="I19" s="708">
        <f t="shared" si="0"/>
        <v>3623075</v>
      </c>
      <c r="J19" s="584">
        <f t="shared" si="1"/>
        <v>0</v>
      </c>
      <c r="K19" s="585">
        <f t="shared" si="2"/>
        <v>3872196</v>
      </c>
    </row>
    <row r="20" spans="1:11" ht="12.75">
      <c r="A20" s="506" t="s">
        <v>369</v>
      </c>
      <c r="B20" s="698" t="s">
        <v>217</v>
      </c>
      <c r="C20" s="507">
        <v>2395000</v>
      </c>
      <c r="D20" s="583">
        <v>0</v>
      </c>
      <c r="E20" s="508">
        <v>5544584</v>
      </c>
      <c r="F20" s="507">
        <v>0</v>
      </c>
      <c r="G20" s="583">
        <v>0</v>
      </c>
      <c r="H20" s="508">
        <v>150000</v>
      </c>
      <c r="I20" s="708">
        <f t="shared" si="0"/>
        <v>2395000</v>
      </c>
      <c r="J20" s="584">
        <f t="shared" si="1"/>
        <v>0</v>
      </c>
      <c r="K20" s="585">
        <f t="shared" si="2"/>
        <v>5694584</v>
      </c>
    </row>
    <row r="21" spans="1:11" ht="12.75">
      <c r="A21" s="506" t="s">
        <v>370</v>
      </c>
      <c r="B21" s="698" t="s">
        <v>218</v>
      </c>
      <c r="C21" s="507">
        <v>161733827</v>
      </c>
      <c r="D21" s="583">
        <v>0</v>
      </c>
      <c r="E21" s="508">
        <v>6633601</v>
      </c>
      <c r="F21" s="507">
        <v>50954</v>
      </c>
      <c r="G21" s="583">
        <v>0</v>
      </c>
      <c r="H21" s="508">
        <v>510271</v>
      </c>
      <c r="I21" s="708">
        <f t="shared" si="0"/>
        <v>161784781</v>
      </c>
      <c r="J21" s="584">
        <f t="shared" si="1"/>
        <v>0</v>
      </c>
      <c r="K21" s="585">
        <f t="shared" si="2"/>
        <v>7143872</v>
      </c>
    </row>
    <row r="22" spans="1:11" ht="12.75">
      <c r="A22" s="452" t="s">
        <v>371</v>
      </c>
      <c r="B22" s="699" t="s">
        <v>219</v>
      </c>
      <c r="C22" s="510">
        <v>202081609</v>
      </c>
      <c r="D22" s="586">
        <v>0</v>
      </c>
      <c r="E22" s="511">
        <v>53342273</v>
      </c>
      <c r="F22" s="510">
        <v>20646754</v>
      </c>
      <c r="G22" s="586">
        <v>0</v>
      </c>
      <c r="H22" s="511">
        <v>24322152</v>
      </c>
      <c r="I22" s="709">
        <f t="shared" si="0"/>
        <v>222728363</v>
      </c>
      <c r="J22" s="587">
        <f t="shared" si="1"/>
        <v>0</v>
      </c>
      <c r="K22" s="588">
        <f t="shared" si="2"/>
        <v>77664425</v>
      </c>
    </row>
    <row r="23" spans="1:11" ht="12.75">
      <c r="A23" s="506" t="s">
        <v>372</v>
      </c>
      <c r="B23" s="698" t="s">
        <v>220</v>
      </c>
      <c r="C23" s="507">
        <v>1487155</v>
      </c>
      <c r="D23" s="583">
        <v>0</v>
      </c>
      <c r="E23" s="508">
        <v>1976235</v>
      </c>
      <c r="F23" s="507">
        <v>2253478</v>
      </c>
      <c r="G23" s="583">
        <v>0</v>
      </c>
      <c r="H23" s="508">
        <v>519102</v>
      </c>
      <c r="I23" s="708">
        <f t="shared" si="0"/>
        <v>3740633</v>
      </c>
      <c r="J23" s="584">
        <f t="shared" si="1"/>
        <v>0</v>
      </c>
      <c r="K23" s="585">
        <f t="shared" si="2"/>
        <v>2495337</v>
      </c>
    </row>
    <row r="24" spans="1:11" ht="12.75">
      <c r="A24" s="506" t="s">
        <v>373</v>
      </c>
      <c r="B24" s="698" t="s">
        <v>221</v>
      </c>
      <c r="C24" s="507">
        <v>4934291</v>
      </c>
      <c r="D24" s="583">
        <v>0</v>
      </c>
      <c r="E24" s="508">
        <v>4710902</v>
      </c>
      <c r="F24" s="507">
        <v>3790382</v>
      </c>
      <c r="G24" s="583">
        <v>0</v>
      </c>
      <c r="H24" s="508">
        <v>6290189</v>
      </c>
      <c r="I24" s="708">
        <f t="shared" si="0"/>
        <v>8724673</v>
      </c>
      <c r="J24" s="584">
        <f t="shared" si="1"/>
        <v>0</v>
      </c>
      <c r="K24" s="585">
        <f t="shared" si="2"/>
        <v>11001091</v>
      </c>
    </row>
    <row r="25" spans="1:11" ht="12.75">
      <c r="A25" s="506" t="s">
        <v>374</v>
      </c>
      <c r="B25" s="698" t="s">
        <v>222</v>
      </c>
      <c r="C25" s="507">
        <v>0</v>
      </c>
      <c r="D25" s="583">
        <v>0</v>
      </c>
      <c r="E25" s="508">
        <v>0</v>
      </c>
      <c r="F25" s="507">
        <v>0</v>
      </c>
      <c r="G25" s="583">
        <v>0</v>
      </c>
      <c r="H25" s="508">
        <v>0</v>
      </c>
      <c r="I25" s="708">
        <f t="shared" si="0"/>
        <v>0</v>
      </c>
      <c r="J25" s="584">
        <f t="shared" si="1"/>
        <v>0</v>
      </c>
      <c r="K25" s="585">
        <f t="shared" si="2"/>
        <v>0</v>
      </c>
    </row>
    <row r="26" spans="1:11" ht="12.75">
      <c r="A26" s="506" t="s">
        <v>375</v>
      </c>
      <c r="B26" s="698" t="s">
        <v>223</v>
      </c>
      <c r="C26" s="507">
        <v>751665</v>
      </c>
      <c r="D26" s="583">
        <v>0</v>
      </c>
      <c r="E26" s="508">
        <v>338253</v>
      </c>
      <c r="F26" s="507">
        <v>334800</v>
      </c>
      <c r="G26" s="583">
        <v>0</v>
      </c>
      <c r="H26" s="508">
        <v>0</v>
      </c>
      <c r="I26" s="708">
        <f t="shared" si="0"/>
        <v>1086465</v>
      </c>
      <c r="J26" s="584">
        <f t="shared" si="1"/>
        <v>0</v>
      </c>
      <c r="K26" s="585">
        <f t="shared" si="2"/>
        <v>338253</v>
      </c>
    </row>
    <row r="27" spans="1:11" ht="12.75">
      <c r="A27" s="452" t="s">
        <v>376</v>
      </c>
      <c r="B27" s="699" t="s">
        <v>224</v>
      </c>
      <c r="C27" s="510">
        <v>7173111</v>
      </c>
      <c r="D27" s="586">
        <v>0</v>
      </c>
      <c r="E27" s="511">
        <v>7025390</v>
      </c>
      <c r="F27" s="510">
        <v>6378660</v>
      </c>
      <c r="G27" s="586">
        <v>0</v>
      </c>
      <c r="H27" s="511">
        <v>6809291</v>
      </c>
      <c r="I27" s="709">
        <f t="shared" si="0"/>
        <v>13551771</v>
      </c>
      <c r="J27" s="587">
        <f t="shared" si="1"/>
        <v>0</v>
      </c>
      <c r="K27" s="588">
        <f t="shared" si="2"/>
        <v>13834681</v>
      </c>
    </row>
    <row r="28" spans="1:11" ht="12.75">
      <c r="A28" s="506" t="s">
        <v>377</v>
      </c>
      <c r="B28" s="698" t="s">
        <v>225</v>
      </c>
      <c r="C28" s="507">
        <v>7532898</v>
      </c>
      <c r="D28" s="583">
        <v>0</v>
      </c>
      <c r="E28" s="508">
        <v>8862005</v>
      </c>
      <c r="F28" s="507">
        <v>12974602</v>
      </c>
      <c r="G28" s="583">
        <v>0</v>
      </c>
      <c r="H28" s="508">
        <v>14469367</v>
      </c>
      <c r="I28" s="708">
        <f t="shared" si="0"/>
        <v>20507500</v>
      </c>
      <c r="J28" s="584">
        <f t="shared" si="1"/>
        <v>0</v>
      </c>
      <c r="K28" s="585">
        <f t="shared" si="2"/>
        <v>23331372</v>
      </c>
    </row>
    <row r="29" spans="1:11" ht="12.75">
      <c r="A29" s="506" t="s">
        <v>378</v>
      </c>
      <c r="B29" s="698" t="s">
        <v>226</v>
      </c>
      <c r="C29" s="507">
        <v>5479567</v>
      </c>
      <c r="D29" s="583">
        <v>0</v>
      </c>
      <c r="E29" s="508">
        <v>7115078</v>
      </c>
      <c r="F29" s="507">
        <v>1556111</v>
      </c>
      <c r="G29" s="583">
        <v>0</v>
      </c>
      <c r="H29" s="508">
        <v>1583734</v>
      </c>
      <c r="I29" s="708">
        <f t="shared" si="0"/>
        <v>7035678</v>
      </c>
      <c r="J29" s="584">
        <f t="shared" si="1"/>
        <v>0</v>
      </c>
      <c r="K29" s="585">
        <f t="shared" si="2"/>
        <v>8698812</v>
      </c>
    </row>
    <row r="30" spans="1:11" ht="12.75">
      <c r="A30" s="506" t="s">
        <v>515</v>
      </c>
      <c r="B30" s="698" t="s">
        <v>227</v>
      </c>
      <c r="C30" s="507">
        <v>3186027</v>
      </c>
      <c r="D30" s="583">
        <v>0</v>
      </c>
      <c r="E30" s="508">
        <v>3289564</v>
      </c>
      <c r="F30" s="507">
        <v>3274167</v>
      </c>
      <c r="G30" s="583">
        <v>0</v>
      </c>
      <c r="H30" s="508">
        <v>2952734</v>
      </c>
      <c r="I30" s="708">
        <f t="shared" si="0"/>
        <v>6460194</v>
      </c>
      <c r="J30" s="584">
        <f t="shared" si="1"/>
        <v>0</v>
      </c>
      <c r="K30" s="585">
        <f t="shared" si="2"/>
        <v>6242298</v>
      </c>
    </row>
    <row r="31" spans="1:11" ht="12.75">
      <c r="A31" s="452" t="s">
        <v>514</v>
      </c>
      <c r="B31" s="699" t="s">
        <v>228</v>
      </c>
      <c r="C31" s="510">
        <v>16198492</v>
      </c>
      <c r="D31" s="586">
        <v>0</v>
      </c>
      <c r="E31" s="511">
        <v>19266647</v>
      </c>
      <c r="F31" s="510">
        <v>17804880</v>
      </c>
      <c r="G31" s="586">
        <v>0</v>
      </c>
      <c r="H31" s="511">
        <v>19005835</v>
      </c>
      <c r="I31" s="709">
        <f t="shared" si="0"/>
        <v>34003372</v>
      </c>
      <c r="J31" s="587">
        <f t="shared" si="1"/>
        <v>0</v>
      </c>
      <c r="K31" s="588">
        <f t="shared" si="2"/>
        <v>38272482</v>
      </c>
    </row>
    <row r="32" spans="1:11" ht="12.75">
      <c r="A32" s="452" t="s">
        <v>513</v>
      </c>
      <c r="B32" s="699" t="s">
        <v>229</v>
      </c>
      <c r="C32" s="510">
        <v>11763475</v>
      </c>
      <c r="D32" s="586">
        <v>0</v>
      </c>
      <c r="E32" s="511">
        <v>13953932</v>
      </c>
      <c r="F32" s="510">
        <v>156810</v>
      </c>
      <c r="G32" s="586">
        <v>0</v>
      </c>
      <c r="H32" s="511">
        <v>97811</v>
      </c>
      <c r="I32" s="709">
        <f t="shared" si="0"/>
        <v>11920285</v>
      </c>
      <c r="J32" s="587">
        <f t="shared" si="1"/>
        <v>0</v>
      </c>
      <c r="K32" s="588">
        <f t="shared" si="2"/>
        <v>14051743</v>
      </c>
    </row>
    <row r="33" spans="1:11" ht="12.75">
      <c r="A33" s="452" t="s">
        <v>512</v>
      </c>
      <c r="B33" s="699" t="s">
        <v>230</v>
      </c>
      <c r="C33" s="510">
        <v>56142166</v>
      </c>
      <c r="D33" s="586">
        <v>0</v>
      </c>
      <c r="E33" s="511">
        <v>46583968</v>
      </c>
      <c r="F33" s="510">
        <v>1399635</v>
      </c>
      <c r="G33" s="586">
        <v>0</v>
      </c>
      <c r="H33" s="511">
        <v>1730950</v>
      </c>
      <c r="I33" s="709">
        <f t="shared" si="0"/>
        <v>57541801</v>
      </c>
      <c r="J33" s="587">
        <f t="shared" si="1"/>
        <v>0</v>
      </c>
      <c r="K33" s="588">
        <f t="shared" si="2"/>
        <v>48314918</v>
      </c>
    </row>
    <row r="34" spans="1:11" ht="12.75">
      <c r="A34" s="452" t="s">
        <v>511</v>
      </c>
      <c r="B34" s="699" t="s">
        <v>231</v>
      </c>
      <c r="C34" s="510">
        <v>130564784</v>
      </c>
      <c r="D34" s="586">
        <v>0</v>
      </c>
      <c r="E34" s="511">
        <v>-16406918</v>
      </c>
      <c r="F34" s="510">
        <v>-770880</v>
      </c>
      <c r="G34" s="586">
        <v>0</v>
      </c>
      <c r="H34" s="511">
        <v>-115765</v>
      </c>
      <c r="I34" s="709">
        <f t="shared" si="0"/>
        <v>129793904</v>
      </c>
      <c r="J34" s="587">
        <f t="shared" si="1"/>
        <v>0</v>
      </c>
      <c r="K34" s="588">
        <f t="shared" si="2"/>
        <v>-16522683</v>
      </c>
    </row>
    <row r="35" spans="1:11" ht="12.75">
      <c r="A35" s="506" t="s">
        <v>510</v>
      </c>
      <c r="B35" s="698" t="s">
        <v>232</v>
      </c>
      <c r="C35" s="507">
        <v>0</v>
      </c>
      <c r="D35" s="583">
        <v>0</v>
      </c>
      <c r="E35" s="508">
        <v>0</v>
      </c>
      <c r="F35" s="507">
        <v>0</v>
      </c>
      <c r="G35" s="583">
        <v>0</v>
      </c>
      <c r="H35" s="508">
        <v>0</v>
      </c>
      <c r="I35" s="708">
        <f t="shared" si="0"/>
        <v>0</v>
      </c>
      <c r="J35" s="584">
        <f t="shared" si="1"/>
        <v>0</v>
      </c>
      <c r="K35" s="585">
        <f t="shared" si="2"/>
        <v>0</v>
      </c>
    </row>
    <row r="36" spans="1:11" ht="24">
      <c r="A36" s="506" t="s">
        <v>509</v>
      </c>
      <c r="B36" s="698" t="s">
        <v>233</v>
      </c>
      <c r="C36" s="507">
        <v>0</v>
      </c>
      <c r="D36" s="583">
        <v>0</v>
      </c>
      <c r="E36" s="508">
        <v>0</v>
      </c>
      <c r="F36" s="507">
        <v>0</v>
      </c>
      <c r="G36" s="583">
        <v>0</v>
      </c>
      <c r="H36" s="508">
        <v>0</v>
      </c>
      <c r="I36" s="708">
        <f t="shared" si="0"/>
        <v>0</v>
      </c>
      <c r="J36" s="584">
        <f t="shared" si="1"/>
        <v>0</v>
      </c>
      <c r="K36" s="585">
        <f t="shared" si="2"/>
        <v>0</v>
      </c>
    </row>
    <row r="37" spans="1:11" ht="24">
      <c r="A37" s="506" t="s">
        <v>508</v>
      </c>
      <c r="B37" s="698" t="s">
        <v>234</v>
      </c>
      <c r="C37" s="507">
        <v>0</v>
      </c>
      <c r="D37" s="583">
        <v>0</v>
      </c>
      <c r="E37" s="508">
        <v>0</v>
      </c>
      <c r="F37" s="507">
        <v>0</v>
      </c>
      <c r="G37" s="583">
        <v>0</v>
      </c>
      <c r="H37" s="508">
        <v>0</v>
      </c>
      <c r="I37" s="708">
        <f t="shared" si="0"/>
        <v>0</v>
      </c>
      <c r="J37" s="584">
        <f t="shared" si="1"/>
        <v>0</v>
      </c>
      <c r="K37" s="585">
        <f t="shared" si="2"/>
        <v>0</v>
      </c>
    </row>
    <row r="38" spans="1:11" ht="24">
      <c r="A38" s="506" t="s">
        <v>507</v>
      </c>
      <c r="B38" s="698" t="s">
        <v>235</v>
      </c>
      <c r="C38" s="507">
        <v>136088</v>
      </c>
      <c r="D38" s="583">
        <v>0</v>
      </c>
      <c r="E38" s="508">
        <v>1104</v>
      </c>
      <c r="F38" s="507">
        <v>18</v>
      </c>
      <c r="G38" s="583">
        <v>0</v>
      </c>
      <c r="H38" s="508">
        <v>10</v>
      </c>
      <c r="I38" s="708">
        <f t="shared" si="0"/>
        <v>136106</v>
      </c>
      <c r="J38" s="584">
        <f t="shared" si="1"/>
        <v>0</v>
      </c>
      <c r="K38" s="585">
        <f t="shared" si="2"/>
        <v>1114</v>
      </c>
    </row>
    <row r="39" spans="1:11" ht="12.75">
      <c r="A39" s="506" t="s">
        <v>506</v>
      </c>
      <c r="B39" s="698" t="s">
        <v>236</v>
      </c>
      <c r="C39" s="507">
        <v>0</v>
      </c>
      <c r="D39" s="583">
        <v>0</v>
      </c>
      <c r="E39" s="508">
        <v>0</v>
      </c>
      <c r="F39" s="507">
        <v>0</v>
      </c>
      <c r="G39" s="583">
        <v>0</v>
      </c>
      <c r="H39" s="508">
        <v>0</v>
      </c>
      <c r="I39" s="708">
        <f t="shared" si="0"/>
        <v>0</v>
      </c>
      <c r="J39" s="584">
        <f t="shared" si="1"/>
        <v>0</v>
      </c>
      <c r="K39" s="585">
        <f t="shared" si="2"/>
        <v>0</v>
      </c>
    </row>
    <row r="40" spans="1:11" ht="24">
      <c r="A40" s="506" t="s">
        <v>505</v>
      </c>
      <c r="B40" s="698" t="s">
        <v>237</v>
      </c>
      <c r="C40" s="507">
        <v>0</v>
      </c>
      <c r="D40" s="583">
        <v>0</v>
      </c>
      <c r="E40" s="508">
        <v>0</v>
      </c>
      <c r="F40" s="507">
        <v>0</v>
      </c>
      <c r="G40" s="583">
        <v>0</v>
      </c>
      <c r="H40" s="508">
        <v>0</v>
      </c>
      <c r="I40" s="708">
        <f t="shared" si="0"/>
        <v>0</v>
      </c>
      <c r="J40" s="584">
        <f t="shared" si="1"/>
        <v>0</v>
      </c>
      <c r="K40" s="585">
        <f t="shared" si="2"/>
        <v>0</v>
      </c>
    </row>
    <row r="41" spans="1:11" ht="24">
      <c r="A41" s="506" t="s">
        <v>504</v>
      </c>
      <c r="B41" s="698" t="s">
        <v>238</v>
      </c>
      <c r="C41" s="507">
        <v>0</v>
      </c>
      <c r="D41" s="583">
        <v>0</v>
      </c>
      <c r="E41" s="508">
        <v>0</v>
      </c>
      <c r="F41" s="507">
        <v>0</v>
      </c>
      <c r="G41" s="583">
        <v>0</v>
      </c>
      <c r="H41" s="508">
        <v>0</v>
      </c>
      <c r="I41" s="708">
        <f t="shared" si="0"/>
        <v>0</v>
      </c>
      <c r="J41" s="584">
        <f t="shared" si="1"/>
        <v>0</v>
      </c>
      <c r="K41" s="585">
        <f t="shared" si="2"/>
        <v>0</v>
      </c>
    </row>
    <row r="42" spans="1:11" ht="12.75">
      <c r="A42" s="452" t="s">
        <v>503</v>
      </c>
      <c r="B42" s="699" t="s">
        <v>239</v>
      </c>
      <c r="C42" s="510">
        <v>136088</v>
      </c>
      <c r="D42" s="586">
        <v>0</v>
      </c>
      <c r="E42" s="511">
        <v>1104</v>
      </c>
      <c r="F42" s="510">
        <v>18</v>
      </c>
      <c r="G42" s="586">
        <v>0</v>
      </c>
      <c r="H42" s="511">
        <v>10</v>
      </c>
      <c r="I42" s="709">
        <f t="shared" si="0"/>
        <v>136106</v>
      </c>
      <c r="J42" s="587">
        <f t="shared" si="1"/>
        <v>0</v>
      </c>
      <c r="K42" s="588">
        <f t="shared" si="2"/>
        <v>1114</v>
      </c>
    </row>
    <row r="43" spans="1:11" ht="12.75">
      <c r="A43" s="506" t="s">
        <v>502</v>
      </c>
      <c r="B43" s="698" t="s">
        <v>240</v>
      </c>
      <c r="C43" s="507">
        <v>0</v>
      </c>
      <c r="D43" s="583">
        <v>0</v>
      </c>
      <c r="E43" s="508">
        <v>0</v>
      </c>
      <c r="F43" s="507">
        <v>0</v>
      </c>
      <c r="G43" s="583">
        <v>0</v>
      </c>
      <c r="H43" s="508">
        <v>0</v>
      </c>
      <c r="I43" s="708">
        <f t="shared" si="0"/>
        <v>0</v>
      </c>
      <c r="J43" s="584">
        <f t="shared" si="1"/>
        <v>0</v>
      </c>
      <c r="K43" s="585">
        <f t="shared" si="2"/>
        <v>0</v>
      </c>
    </row>
    <row r="44" spans="1:11" ht="24">
      <c r="A44" s="506" t="s">
        <v>501</v>
      </c>
      <c r="B44" s="698" t="s">
        <v>241</v>
      </c>
      <c r="C44" s="507">
        <v>0</v>
      </c>
      <c r="D44" s="583">
        <v>0</v>
      </c>
      <c r="E44" s="508">
        <v>0</v>
      </c>
      <c r="F44" s="507">
        <v>0</v>
      </c>
      <c r="G44" s="583">
        <v>0</v>
      </c>
      <c r="H44" s="508">
        <v>0</v>
      </c>
      <c r="I44" s="708">
        <f t="shared" si="0"/>
        <v>0</v>
      </c>
      <c r="J44" s="584">
        <f t="shared" si="1"/>
        <v>0</v>
      </c>
      <c r="K44" s="585">
        <f t="shared" si="2"/>
        <v>0</v>
      </c>
    </row>
    <row r="45" spans="1:11" ht="12.75">
      <c r="A45" s="506" t="s">
        <v>500</v>
      </c>
      <c r="B45" s="698" t="s">
        <v>242</v>
      </c>
      <c r="C45" s="507">
        <v>70</v>
      </c>
      <c r="D45" s="583">
        <v>0</v>
      </c>
      <c r="E45" s="508">
        <v>0</v>
      </c>
      <c r="F45" s="507">
        <v>0</v>
      </c>
      <c r="G45" s="583">
        <v>0</v>
      </c>
      <c r="H45" s="508">
        <v>0</v>
      </c>
      <c r="I45" s="708">
        <f t="shared" si="0"/>
        <v>70</v>
      </c>
      <c r="J45" s="584">
        <f t="shared" si="1"/>
        <v>0</v>
      </c>
      <c r="K45" s="585">
        <f t="shared" si="2"/>
        <v>0</v>
      </c>
    </row>
    <row r="46" spans="1:11" ht="12.75">
      <c r="A46" s="506" t="s">
        <v>499</v>
      </c>
      <c r="B46" s="698" t="s">
        <v>243</v>
      </c>
      <c r="C46" s="507">
        <v>0</v>
      </c>
      <c r="D46" s="583">
        <v>0</v>
      </c>
      <c r="E46" s="508">
        <v>0</v>
      </c>
      <c r="F46" s="507">
        <v>0</v>
      </c>
      <c r="G46" s="583">
        <v>0</v>
      </c>
      <c r="H46" s="508">
        <v>0</v>
      </c>
      <c r="I46" s="708">
        <f t="shared" si="0"/>
        <v>0</v>
      </c>
      <c r="J46" s="584">
        <f t="shared" si="1"/>
        <v>0</v>
      </c>
      <c r="K46" s="585">
        <f t="shared" si="2"/>
        <v>0</v>
      </c>
    </row>
    <row r="47" spans="1:11" ht="12.75">
      <c r="A47" s="506" t="s">
        <v>498</v>
      </c>
      <c r="B47" s="698" t="s">
        <v>244</v>
      </c>
      <c r="C47" s="507">
        <v>0</v>
      </c>
      <c r="D47" s="583">
        <v>0</v>
      </c>
      <c r="E47" s="508">
        <v>0</v>
      </c>
      <c r="F47" s="507">
        <v>0</v>
      </c>
      <c r="G47" s="583">
        <v>0</v>
      </c>
      <c r="H47" s="508">
        <v>0</v>
      </c>
      <c r="I47" s="708">
        <f t="shared" si="0"/>
        <v>0</v>
      </c>
      <c r="J47" s="584">
        <f t="shared" si="1"/>
        <v>0</v>
      </c>
      <c r="K47" s="585">
        <f t="shared" si="2"/>
        <v>0</v>
      </c>
    </row>
    <row r="48" spans="1:11" ht="12.75">
      <c r="A48" s="506" t="s">
        <v>497</v>
      </c>
      <c r="B48" s="698" t="s">
        <v>245</v>
      </c>
      <c r="C48" s="507">
        <v>0</v>
      </c>
      <c r="D48" s="583">
        <v>0</v>
      </c>
      <c r="E48" s="508">
        <v>0</v>
      </c>
      <c r="F48" s="507">
        <v>0</v>
      </c>
      <c r="G48" s="583">
        <v>0</v>
      </c>
      <c r="H48" s="508">
        <v>0</v>
      </c>
      <c r="I48" s="708">
        <f t="shared" si="0"/>
        <v>0</v>
      </c>
      <c r="J48" s="584">
        <f t="shared" si="1"/>
        <v>0</v>
      </c>
      <c r="K48" s="585">
        <f t="shared" si="2"/>
        <v>0</v>
      </c>
    </row>
    <row r="49" spans="1:11" ht="12.75">
      <c r="A49" s="506" t="s">
        <v>496</v>
      </c>
      <c r="B49" s="698" t="s">
        <v>246</v>
      </c>
      <c r="C49" s="507">
        <v>0</v>
      </c>
      <c r="D49" s="583">
        <v>0</v>
      </c>
      <c r="E49" s="508">
        <v>0</v>
      </c>
      <c r="F49" s="507">
        <v>0</v>
      </c>
      <c r="G49" s="583">
        <v>0</v>
      </c>
      <c r="H49" s="508">
        <v>0</v>
      </c>
      <c r="I49" s="708">
        <f t="shared" si="0"/>
        <v>0</v>
      </c>
      <c r="J49" s="584">
        <f t="shared" si="1"/>
        <v>0</v>
      </c>
      <c r="K49" s="585">
        <f t="shared" si="2"/>
        <v>0</v>
      </c>
    </row>
    <row r="50" spans="1:11" ht="24">
      <c r="A50" s="506" t="s">
        <v>495</v>
      </c>
      <c r="B50" s="698" t="s">
        <v>247</v>
      </c>
      <c r="C50" s="507">
        <v>0</v>
      </c>
      <c r="D50" s="583">
        <v>0</v>
      </c>
      <c r="E50" s="508">
        <v>0</v>
      </c>
      <c r="F50" s="507">
        <v>0</v>
      </c>
      <c r="G50" s="583">
        <v>0</v>
      </c>
      <c r="H50" s="508">
        <v>0</v>
      </c>
      <c r="I50" s="708">
        <f t="shared" si="0"/>
        <v>0</v>
      </c>
      <c r="J50" s="584">
        <f t="shared" si="1"/>
        <v>0</v>
      </c>
      <c r="K50" s="585">
        <f t="shared" si="2"/>
        <v>0</v>
      </c>
    </row>
    <row r="51" spans="1:11" ht="24">
      <c r="A51" s="506" t="s">
        <v>494</v>
      </c>
      <c r="B51" s="698" t="s">
        <v>248</v>
      </c>
      <c r="C51" s="507">
        <v>0</v>
      </c>
      <c r="D51" s="583">
        <v>0</v>
      </c>
      <c r="E51" s="508">
        <v>0</v>
      </c>
      <c r="F51" s="507">
        <v>0</v>
      </c>
      <c r="G51" s="583">
        <v>0</v>
      </c>
      <c r="H51" s="508">
        <v>0</v>
      </c>
      <c r="I51" s="708">
        <f t="shared" si="0"/>
        <v>0</v>
      </c>
      <c r="J51" s="584">
        <f t="shared" si="1"/>
        <v>0</v>
      </c>
      <c r="K51" s="585">
        <f t="shared" si="2"/>
        <v>0</v>
      </c>
    </row>
    <row r="52" spans="1:11" ht="12.75">
      <c r="A52" s="452" t="s">
        <v>493</v>
      </c>
      <c r="B52" s="699" t="s">
        <v>249</v>
      </c>
      <c r="C52" s="510">
        <v>70</v>
      </c>
      <c r="D52" s="586">
        <v>0</v>
      </c>
      <c r="E52" s="511">
        <v>0</v>
      </c>
      <c r="F52" s="510">
        <v>0</v>
      </c>
      <c r="G52" s="586">
        <v>0</v>
      </c>
      <c r="H52" s="511">
        <v>0</v>
      </c>
      <c r="I52" s="709">
        <f t="shared" si="0"/>
        <v>70</v>
      </c>
      <c r="J52" s="587">
        <f t="shared" si="1"/>
        <v>0</v>
      </c>
      <c r="K52" s="588">
        <f t="shared" si="2"/>
        <v>0</v>
      </c>
    </row>
    <row r="53" spans="1:11" ht="13.5" thickBot="1">
      <c r="A53" s="589" t="s">
        <v>492</v>
      </c>
      <c r="B53" s="700" t="s">
        <v>250</v>
      </c>
      <c r="C53" s="703">
        <v>136018</v>
      </c>
      <c r="D53" s="590">
        <v>0</v>
      </c>
      <c r="E53" s="704">
        <v>1104</v>
      </c>
      <c r="F53" s="703">
        <v>18</v>
      </c>
      <c r="G53" s="590">
        <v>0</v>
      </c>
      <c r="H53" s="704">
        <v>10</v>
      </c>
      <c r="I53" s="710">
        <f t="shared" si="0"/>
        <v>136036</v>
      </c>
      <c r="J53" s="591">
        <f t="shared" si="1"/>
        <v>0</v>
      </c>
      <c r="K53" s="592">
        <f t="shared" si="2"/>
        <v>1114</v>
      </c>
    </row>
    <row r="54" spans="1:11" s="208" customFormat="1" ht="15.75" thickBot="1">
      <c r="A54" s="593" t="s">
        <v>491</v>
      </c>
      <c r="B54" s="701" t="s">
        <v>251</v>
      </c>
      <c r="C54" s="705">
        <v>130700802</v>
      </c>
      <c r="D54" s="594">
        <v>0</v>
      </c>
      <c r="E54" s="706">
        <v>-16405814</v>
      </c>
      <c r="F54" s="705">
        <v>-770862</v>
      </c>
      <c r="G54" s="594">
        <v>0</v>
      </c>
      <c r="H54" s="706">
        <v>-115755</v>
      </c>
      <c r="I54" s="711">
        <f t="shared" si="0"/>
        <v>129929940</v>
      </c>
      <c r="J54" s="595">
        <f t="shared" si="1"/>
        <v>0</v>
      </c>
      <c r="K54" s="596">
        <f t="shared" si="2"/>
        <v>-16521569</v>
      </c>
    </row>
  </sheetData>
  <sheetProtection/>
  <mergeCells count="8">
    <mergeCell ref="I8:K8"/>
    <mergeCell ref="A1:K1"/>
    <mergeCell ref="A4:K4"/>
    <mergeCell ref="A5:K5"/>
    <mergeCell ref="A8:A9"/>
    <mergeCell ref="B8:B9"/>
    <mergeCell ref="C8:E8"/>
    <mergeCell ref="F8:H8"/>
  </mergeCells>
  <printOptions/>
  <pageMargins left="0.98" right="0.2" top="0.49" bottom="0.29" header="0.36" footer="0.17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421875" style="5" customWidth="1"/>
    <col min="2" max="2" width="44.421875" style="5" bestFit="1" customWidth="1"/>
    <col min="3" max="5" width="24.8515625" style="5" customWidth="1"/>
    <col min="6" max="16384" width="9.140625" style="5" customWidth="1"/>
  </cols>
  <sheetData>
    <row r="1" spans="1:5" ht="12.75">
      <c r="A1" s="886" t="s">
        <v>272</v>
      </c>
      <c r="B1" s="886"/>
      <c r="C1" s="886"/>
      <c r="D1" s="886"/>
      <c r="E1" s="886"/>
    </row>
    <row r="2" ht="21.75" customHeight="1"/>
    <row r="3" spans="1:5" ht="15">
      <c r="A3" s="887" t="s">
        <v>332</v>
      </c>
      <c r="B3" s="887"/>
      <c r="C3" s="887"/>
      <c r="D3" s="887"/>
      <c r="E3" s="887"/>
    </row>
    <row r="4" spans="1:5" ht="15">
      <c r="A4" s="888" t="s">
        <v>273</v>
      </c>
      <c r="B4" s="888"/>
      <c r="C4" s="888"/>
      <c r="D4" s="888"/>
      <c r="E4" s="888"/>
    </row>
    <row r="5" spans="1:3" ht="15">
      <c r="A5" s="631"/>
      <c r="B5" s="631"/>
      <c r="C5" s="631"/>
    </row>
    <row r="6" spans="1:5" ht="15" thickBot="1">
      <c r="A6" s="885"/>
      <c r="B6" s="885"/>
      <c r="C6" s="885"/>
      <c r="E6" s="632" t="s">
        <v>997</v>
      </c>
    </row>
    <row r="7" spans="1:5" ht="30.75" thickBot="1">
      <c r="A7" s="651" t="s">
        <v>870</v>
      </c>
      <c r="B7" s="639" t="s">
        <v>300</v>
      </c>
      <c r="C7" s="638" t="s">
        <v>950</v>
      </c>
      <c r="D7" s="657" t="s">
        <v>951</v>
      </c>
      <c r="E7" s="663" t="s">
        <v>529</v>
      </c>
    </row>
    <row r="8" spans="1:5" ht="15" thickBot="1">
      <c r="A8" s="652" t="s">
        <v>325</v>
      </c>
      <c r="B8" s="640" t="s">
        <v>326</v>
      </c>
      <c r="C8" s="637" t="s">
        <v>327</v>
      </c>
      <c r="D8" s="658" t="s">
        <v>328</v>
      </c>
      <c r="E8" s="664" t="s">
        <v>330</v>
      </c>
    </row>
    <row r="9" spans="1:5" ht="27.75" customHeight="1">
      <c r="A9" s="653">
        <v>1</v>
      </c>
      <c r="B9" s="641" t="s">
        <v>266</v>
      </c>
      <c r="C9" s="636">
        <f>SUM(C11:C12)</f>
        <v>54308147</v>
      </c>
      <c r="D9" s="659">
        <f>SUM(D11:D12)</f>
        <v>113946</v>
      </c>
      <c r="E9" s="665">
        <f>SUM(E11:E12)</f>
        <v>54422093</v>
      </c>
    </row>
    <row r="10" spans="1:5" ht="27.75" customHeight="1">
      <c r="A10" s="654">
        <v>2</v>
      </c>
      <c r="B10" s="642" t="s">
        <v>306</v>
      </c>
      <c r="C10" s="634"/>
      <c r="D10" s="660"/>
      <c r="E10" s="666"/>
    </row>
    <row r="11" spans="1:5" ht="27.75" customHeight="1">
      <c r="A11" s="654">
        <v>3</v>
      </c>
      <c r="B11" s="643" t="s">
        <v>267</v>
      </c>
      <c r="C11" s="634">
        <v>54232147</v>
      </c>
      <c r="D11" s="660">
        <v>3261</v>
      </c>
      <c r="E11" s="666">
        <f>+C11+D11</f>
        <v>54235408</v>
      </c>
    </row>
    <row r="12" spans="1:5" ht="27.75" customHeight="1">
      <c r="A12" s="654">
        <v>4</v>
      </c>
      <c r="B12" s="643" t="s">
        <v>274</v>
      </c>
      <c r="C12" s="634">
        <v>76000</v>
      </c>
      <c r="D12" s="660">
        <v>110685</v>
      </c>
      <c r="E12" s="666">
        <f>+C12+D12</f>
        <v>186685</v>
      </c>
    </row>
    <row r="13" spans="1:5" ht="27.75" customHeight="1">
      <c r="A13" s="654">
        <v>5</v>
      </c>
      <c r="B13" s="644" t="s">
        <v>268</v>
      </c>
      <c r="C13" s="634">
        <v>66921017</v>
      </c>
      <c r="D13" s="660">
        <v>27934397</v>
      </c>
      <c r="E13" s="666">
        <f>+C13+D13</f>
        <v>94855414</v>
      </c>
    </row>
    <row r="14" spans="1:5" ht="27.75" customHeight="1">
      <c r="A14" s="654">
        <v>6</v>
      </c>
      <c r="B14" s="644" t="s">
        <v>269</v>
      </c>
      <c r="C14" s="634">
        <v>-1116230</v>
      </c>
      <c r="D14" s="660">
        <v>0</v>
      </c>
      <c r="E14" s="666">
        <f>+C14+D14</f>
        <v>-1116230</v>
      </c>
    </row>
    <row r="15" spans="1:5" ht="27.75" customHeight="1">
      <c r="A15" s="654">
        <v>7</v>
      </c>
      <c r="B15" s="644" t="s">
        <v>270</v>
      </c>
      <c r="C15" s="634">
        <v>102206552</v>
      </c>
      <c r="D15" s="660">
        <v>27902120</v>
      </c>
      <c r="E15" s="666">
        <f>+C15+D15</f>
        <v>130108672</v>
      </c>
    </row>
    <row r="16" spans="1:5" ht="27.75" customHeight="1">
      <c r="A16" s="655">
        <v>8</v>
      </c>
      <c r="B16" s="645" t="s">
        <v>271</v>
      </c>
      <c r="C16" s="633">
        <f>+C9+C13+C14-C15</f>
        <v>17906382</v>
      </c>
      <c r="D16" s="661">
        <f>+D9+D13+D14-D15</f>
        <v>146223</v>
      </c>
      <c r="E16" s="667">
        <f>+E9+E13+E14-E15</f>
        <v>18052605</v>
      </c>
    </row>
    <row r="17" spans="1:5" ht="27.75" customHeight="1">
      <c r="A17" s="654">
        <v>9</v>
      </c>
      <c r="B17" s="642" t="s">
        <v>306</v>
      </c>
      <c r="C17" s="634"/>
      <c r="D17" s="660"/>
      <c r="E17" s="666"/>
    </row>
    <row r="18" spans="1:5" ht="27.75" customHeight="1">
      <c r="A18" s="654">
        <v>10</v>
      </c>
      <c r="B18" s="649" t="s">
        <v>267</v>
      </c>
      <c r="C18" s="634">
        <v>17840717</v>
      </c>
      <c r="D18" s="660">
        <v>122743</v>
      </c>
      <c r="E18" s="666">
        <f>+C18+D18</f>
        <v>17963460</v>
      </c>
    </row>
    <row r="19" spans="1:5" ht="27.75" customHeight="1" thickBot="1">
      <c r="A19" s="656">
        <v>11</v>
      </c>
      <c r="B19" s="650" t="s">
        <v>275</v>
      </c>
      <c r="C19" s="635">
        <v>65665</v>
      </c>
      <c r="D19" s="662">
        <v>23480</v>
      </c>
      <c r="E19" s="668">
        <f>+C19+D19</f>
        <v>89145</v>
      </c>
    </row>
    <row r="21" spans="3:4" ht="12.75">
      <c r="C21" s="346"/>
      <c r="D21" s="346"/>
    </row>
  </sheetData>
  <sheetProtection/>
  <mergeCells count="4">
    <mergeCell ref="A6:C6"/>
    <mergeCell ref="A1:E1"/>
    <mergeCell ref="A3:E3"/>
    <mergeCell ref="A4:E4"/>
  </mergeCells>
  <printOptions/>
  <pageMargins left="0.66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37"/>
  <sheetViews>
    <sheetView view="pageBreakPreview" zoomScaleSheetLayoutView="100" zoomScalePageLayoutView="0" workbookViewId="0" topLeftCell="A1">
      <selection activeCell="G29" sqref="G29"/>
    </sheetView>
  </sheetViews>
  <sheetFormatPr defaultColWidth="10.28125" defaultRowHeight="12.75"/>
  <cols>
    <col min="1" max="1" width="5.7109375" style="249" customWidth="1"/>
    <col min="2" max="2" width="53.421875" style="249" customWidth="1"/>
    <col min="3" max="3" width="12.28125" style="249" customWidth="1"/>
    <col min="4" max="6" width="12.8515625" style="249" customWidth="1"/>
    <col min="7" max="8" width="11.7109375" style="249" customWidth="1"/>
    <col min="9" max="11" width="12.8515625" style="249" customWidth="1"/>
    <col min="12" max="12" width="12.421875" style="249" customWidth="1"/>
    <col min="13" max="14" width="12.8515625" style="249" customWidth="1"/>
    <col min="15" max="16384" width="10.28125" style="249" customWidth="1"/>
  </cols>
  <sheetData>
    <row r="1" spans="11:14" ht="15.75" customHeight="1">
      <c r="K1" s="280"/>
      <c r="N1" s="338" t="s">
        <v>254</v>
      </c>
    </row>
    <row r="2" spans="2:11" ht="30" customHeight="1"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4" s="280" customFormat="1" ht="22.5" customHeight="1">
      <c r="A3" s="626" t="s">
        <v>332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s="280" customFormat="1" ht="15">
      <c r="A4" s="620" t="s">
        <v>894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ht="25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3.5" thickBot="1">
      <c r="A6" s="624" t="s">
        <v>870</v>
      </c>
      <c r="B6" s="612" t="s">
        <v>300</v>
      </c>
      <c r="C6" s="755" t="s">
        <v>950</v>
      </c>
      <c r="D6" s="756"/>
      <c r="E6" s="756"/>
      <c r="F6" s="646"/>
      <c r="G6" s="755" t="s">
        <v>951</v>
      </c>
      <c r="H6" s="756"/>
      <c r="I6" s="756"/>
      <c r="J6" s="646"/>
      <c r="K6" s="621" t="s">
        <v>529</v>
      </c>
      <c r="L6" s="622"/>
      <c r="M6" s="622"/>
      <c r="N6" s="623"/>
    </row>
    <row r="7" spans="1:14" ht="24" customHeight="1">
      <c r="A7" s="610"/>
      <c r="B7" s="613"/>
      <c r="C7" s="731" t="s">
        <v>996</v>
      </c>
      <c r="D7" s="732"/>
      <c r="E7" s="733" t="s">
        <v>81</v>
      </c>
      <c r="F7" s="735" t="s">
        <v>551</v>
      </c>
      <c r="G7" s="731" t="s">
        <v>996</v>
      </c>
      <c r="H7" s="732"/>
      <c r="I7" s="733" t="s">
        <v>81</v>
      </c>
      <c r="J7" s="735" t="s">
        <v>551</v>
      </c>
      <c r="K7" s="731" t="s">
        <v>996</v>
      </c>
      <c r="L7" s="732"/>
      <c r="M7" s="733" t="s">
        <v>81</v>
      </c>
      <c r="N7" s="735" t="s">
        <v>551</v>
      </c>
    </row>
    <row r="8" spans="1:14" ht="12.75">
      <c r="A8" s="611"/>
      <c r="B8" s="614"/>
      <c r="C8" s="58" t="s">
        <v>322</v>
      </c>
      <c r="D8" s="13" t="s">
        <v>323</v>
      </c>
      <c r="E8" s="734"/>
      <c r="F8" s="736"/>
      <c r="G8" s="58" t="s">
        <v>322</v>
      </c>
      <c r="H8" s="13" t="s">
        <v>323</v>
      </c>
      <c r="I8" s="734"/>
      <c r="J8" s="736"/>
      <c r="K8" s="58" t="s">
        <v>322</v>
      </c>
      <c r="L8" s="13" t="s">
        <v>323</v>
      </c>
      <c r="M8" s="734"/>
      <c r="N8" s="736"/>
    </row>
    <row r="9" spans="1:14" s="17" customFormat="1" ht="13.5" thickBot="1">
      <c r="A9" s="363" t="s">
        <v>325</v>
      </c>
      <c r="B9" s="362" t="s">
        <v>329</v>
      </c>
      <c r="C9" s="364" t="s">
        <v>327</v>
      </c>
      <c r="D9" s="365" t="s">
        <v>328</v>
      </c>
      <c r="E9" s="365" t="s">
        <v>330</v>
      </c>
      <c r="F9" s="366" t="s">
        <v>331</v>
      </c>
      <c r="G9" s="365" t="s">
        <v>327</v>
      </c>
      <c r="H9" s="365" t="s">
        <v>328</v>
      </c>
      <c r="I9" s="365" t="s">
        <v>330</v>
      </c>
      <c r="J9" s="366" t="s">
        <v>331</v>
      </c>
      <c r="K9" s="365" t="s">
        <v>327</v>
      </c>
      <c r="L9" s="365" t="s">
        <v>328</v>
      </c>
      <c r="M9" s="365" t="s">
        <v>330</v>
      </c>
      <c r="N9" s="366" t="s">
        <v>331</v>
      </c>
    </row>
    <row r="10" spans="1:14" s="17" customFormat="1" ht="22.5" customHeight="1" thickBot="1">
      <c r="A10" s="30">
        <v>1</v>
      </c>
      <c r="B10" s="647" t="s">
        <v>895</v>
      </c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25"/>
    </row>
    <row r="11" spans="1:19" s="256" customFormat="1" ht="12.75">
      <c r="A11" s="284">
        <v>2</v>
      </c>
      <c r="B11" s="285" t="s">
        <v>890</v>
      </c>
      <c r="C11" s="282">
        <v>32432935</v>
      </c>
      <c r="D11" s="19">
        <v>37291892</v>
      </c>
      <c r="E11" s="19">
        <v>37291892</v>
      </c>
      <c r="F11" s="253">
        <f aca="true" t="shared" si="0" ref="F11:F36">IF(D11&gt;0,E11/D11*100,"-")</f>
        <v>100</v>
      </c>
      <c r="G11" s="19">
        <v>0</v>
      </c>
      <c r="H11" s="19">
        <v>0</v>
      </c>
      <c r="I11" s="19">
        <v>0</v>
      </c>
      <c r="J11" s="254" t="str">
        <f aca="true" t="shared" si="1" ref="J11:J36">IF(H11&gt;0,I11/H11*100,"-")</f>
        <v>-</v>
      </c>
      <c r="K11" s="19">
        <f aca="true" t="shared" si="2" ref="K11:M15">+C11+G11</f>
        <v>32432935</v>
      </c>
      <c r="L11" s="19">
        <f t="shared" si="2"/>
        <v>37291892</v>
      </c>
      <c r="M11" s="19">
        <f t="shared" si="2"/>
        <v>37291892</v>
      </c>
      <c r="N11" s="253">
        <f aca="true" t="shared" si="3" ref="N11:N36">IF(L11&gt;0,M11/L11*100,"-")</f>
        <v>100</v>
      </c>
      <c r="O11" s="255"/>
      <c r="P11" s="131"/>
      <c r="Q11" s="131"/>
      <c r="R11" s="131"/>
      <c r="S11" s="255"/>
    </row>
    <row r="12" spans="1:19" s="256" customFormat="1" ht="12.75">
      <c r="A12" s="252">
        <v>3</v>
      </c>
      <c r="B12" s="286" t="s">
        <v>891</v>
      </c>
      <c r="C12" s="282">
        <v>3585016</v>
      </c>
      <c r="D12" s="19">
        <v>3872196</v>
      </c>
      <c r="E12" s="20">
        <v>3872196</v>
      </c>
      <c r="F12" s="254">
        <f t="shared" si="0"/>
        <v>100</v>
      </c>
      <c r="G12" s="19">
        <v>0</v>
      </c>
      <c r="H12" s="19">
        <v>0</v>
      </c>
      <c r="I12" s="20">
        <v>0</v>
      </c>
      <c r="J12" s="254" t="str">
        <f t="shared" si="1"/>
        <v>-</v>
      </c>
      <c r="K12" s="19">
        <f t="shared" si="2"/>
        <v>3585016</v>
      </c>
      <c r="L12" s="19">
        <f t="shared" si="2"/>
        <v>3872196</v>
      </c>
      <c r="M12" s="20">
        <f t="shared" si="2"/>
        <v>3872196</v>
      </c>
      <c r="N12" s="253">
        <f t="shared" si="3"/>
        <v>100</v>
      </c>
      <c r="O12" s="255"/>
      <c r="P12" s="131"/>
      <c r="Q12" s="131"/>
      <c r="R12" s="131"/>
      <c r="S12" s="255"/>
    </row>
    <row r="13" spans="1:19" s="256" customFormat="1" ht="12.75">
      <c r="A13" s="252">
        <v>4</v>
      </c>
      <c r="B13" s="287" t="s">
        <v>348</v>
      </c>
      <c r="C13" s="282">
        <v>17600000</v>
      </c>
      <c r="D13" s="19">
        <v>10699900</v>
      </c>
      <c r="E13" s="20">
        <v>10730918</v>
      </c>
      <c r="F13" s="254">
        <f t="shared" si="0"/>
        <v>100.28989055972485</v>
      </c>
      <c r="G13" s="19">
        <v>0</v>
      </c>
      <c r="H13" s="19">
        <v>0</v>
      </c>
      <c r="I13" s="20">
        <v>0</v>
      </c>
      <c r="J13" s="254" t="str">
        <f t="shared" si="1"/>
        <v>-</v>
      </c>
      <c r="K13" s="19">
        <f t="shared" si="2"/>
        <v>17600000</v>
      </c>
      <c r="L13" s="19">
        <f t="shared" si="2"/>
        <v>10699900</v>
      </c>
      <c r="M13" s="20">
        <f t="shared" si="2"/>
        <v>10730918</v>
      </c>
      <c r="N13" s="253">
        <f t="shared" si="3"/>
        <v>100.28989055972485</v>
      </c>
      <c r="O13" s="255"/>
      <c r="P13" s="131"/>
      <c r="Q13" s="131"/>
      <c r="R13" s="131"/>
      <c r="S13" s="255"/>
    </row>
    <row r="14" spans="1:19" s="256" customFormat="1" ht="12.75">
      <c r="A14" s="252">
        <v>5</v>
      </c>
      <c r="B14" s="286" t="s">
        <v>998</v>
      </c>
      <c r="C14" s="282">
        <v>4922800</v>
      </c>
      <c r="D14" s="19">
        <v>5065635</v>
      </c>
      <c r="E14" s="19">
        <v>5077638</v>
      </c>
      <c r="F14" s="254">
        <f t="shared" si="0"/>
        <v>100.23694956308537</v>
      </c>
      <c r="G14" s="19">
        <v>4243736</v>
      </c>
      <c r="H14" s="19">
        <v>4125478</v>
      </c>
      <c r="I14" s="19">
        <v>4125478</v>
      </c>
      <c r="J14" s="254">
        <f t="shared" si="1"/>
        <v>100</v>
      </c>
      <c r="K14" s="19">
        <f t="shared" si="2"/>
        <v>9166536</v>
      </c>
      <c r="L14" s="19">
        <f t="shared" si="2"/>
        <v>9191113</v>
      </c>
      <c r="M14" s="19">
        <f t="shared" si="2"/>
        <v>9203116</v>
      </c>
      <c r="N14" s="253">
        <f t="shared" si="3"/>
        <v>100.13059354182676</v>
      </c>
      <c r="O14" s="255"/>
      <c r="P14" s="131"/>
      <c r="Q14" s="131"/>
      <c r="R14" s="131"/>
      <c r="S14" s="255"/>
    </row>
    <row r="15" spans="1:19" s="256" customFormat="1" ht="13.5" thickBot="1">
      <c r="A15" s="252">
        <v>6</v>
      </c>
      <c r="B15" s="286" t="s">
        <v>359</v>
      </c>
      <c r="C15" s="282">
        <v>0</v>
      </c>
      <c r="D15" s="19">
        <v>0</v>
      </c>
      <c r="E15" s="20">
        <v>0</v>
      </c>
      <c r="F15" s="254" t="str">
        <f t="shared" si="0"/>
        <v>-</v>
      </c>
      <c r="G15" s="19">
        <v>0</v>
      </c>
      <c r="H15" s="19">
        <v>0</v>
      </c>
      <c r="I15" s="20">
        <v>0</v>
      </c>
      <c r="J15" s="254" t="str">
        <f t="shared" si="1"/>
        <v>-</v>
      </c>
      <c r="K15" s="19">
        <f t="shared" si="2"/>
        <v>0</v>
      </c>
      <c r="L15" s="19">
        <f t="shared" si="2"/>
        <v>0</v>
      </c>
      <c r="M15" s="20">
        <f t="shared" si="2"/>
        <v>0</v>
      </c>
      <c r="N15" s="253" t="str">
        <f t="shared" si="3"/>
        <v>-</v>
      </c>
      <c r="O15" s="255"/>
      <c r="P15" s="131"/>
      <c r="Q15" s="131"/>
      <c r="R15" s="131"/>
      <c r="S15" s="255"/>
    </row>
    <row r="16" spans="1:19" s="279" customFormat="1" ht="22.5" customHeight="1" thickBot="1">
      <c r="A16" s="260">
        <v>7</v>
      </c>
      <c r="B16" s="293" t="s">
        <v>310</v>
      </c>
      <c r="C16" s="288">
        <f>SUM(C11:C15)</f>
        <v>58540751</v>
      </c>
      <c r="D16" s="27">
        <f>SUM(D11:D15)</f>
        <v>56929623</v>
      </c>
      <c r="E16" s="27">
        <f>SUM(E11:E15)</f>
        <v>56972644</v>
      </c>
      <c r="F16" s="274">
        <f t="shared" si="0"/>
        <v>100.07556874212922</v>
      </c>
      <c r="G16" s="27">
        <f>SUM(G11:G15)</f>
        <v>4243736</v>
      </c>
      <c r="H16" s="27">
        <f>SUM(H11:H15)</f>
        <v>4125478</v>
      </c>
      <c r="I16" s="27">
        <f>SUM(I11:I15)</f>
        <v>4125478</v>
      </c>
      <c r="J16" s="274">
        <f t="shared" si="1"/>
        <v>100</v>
      </c>
      <c r="K16" s="27">
        <f>SUM(K11:K15)</f>
        <v>62784487</v>
      </c>
      <c r="L16" s="27">
        <f>SUM(L11:L15)</f>
        <v>61055101</v>
      </c>
      <c r="M16" s="27">
        <f>SUM(M11:M15)</f>
        <v>61098122</v>
      </c>
      <c r="N16" s="275">
        <f t="shared" si="3"/>
        <v>100.07046258100532</v>
      </c>
      <c r="O16" s="278"/>
      <c r="P16" s="261"/>
      <c r="Q16" s="261"/>
      <c r="R16" s="261"/>
      <c r="S16" s="278"/>
    </row>
    <row r="17" spans="1:19" s="256" customFormat="1" ht="12.75">
      <c r="A17" s="257">
        <v>8</v>
      </c>
      <c r="B17" s="294" t="s">
        <v>311</v>
      </c>
      <c r="C17" s="289">
        <v>15949311</v>
      </c>
      <c r="D17" s="21">
        <v>15697625</v>
      </c>
      <c r="E17" s="26">
        <v>15685384</v>
      </c>
      <c r="F17" s="258">
        <f t="shared" si="0"/>
        <v>99.92202005080387</v>
      </c>
      <c r="G17" s="26">
        <v>16122071</v>
      </c>
      <c r="H17" s="21">
        <v>15930284</v>
      </c>
      <c r="I17" s="26">
        <v>15930284</v>
      </c>
      <c r="J17" s="258">
        <f t="shared" si="1"/>
        <v>100</v>
      </c>
      <c r="K17" s="26">
        <f aca="true" t="shared" si="4" ref="K17:K24">+C17+G17</f>
        <v>32071382</v>
      </c>
      <c r="L17" s="21">
        <f aca="true" t="shared" si="5" ref="L17:L24">+D17+H17</f>
        <v>31627909</v>
      </c>
      <c r="M17" s="26">
        <f aca="true" t="shared" si="6" ref="M17:M23">+E17+I17</f>
        <v>31615668</v>
      </c>
      <c r="N17" s="259">
        <f t="shared" si="3"/>
        <v>99.96129684071116</v>
      </c>
      <c r="O17" s="255"/>
      <c r="P17" s="261"/>
      <c r="Q17" s="261"/>
      <c r="R17" s="261"/>
      <c r="S17" s="255"/>
    </row>
    <row r="18" spans="1:19" s="256" customFormat="1" ht="12.75">
      <c r="A18" s="252">
        <v>9</v>
      </c>
      <c r="B18" s="286" t="s">
        <v>893</v>
      </c>
      <c r="C18" s="290">
        <v>3579770</v>
      </c>
      <c r="D18" s="19">
        <v>3296511</v>
      </c>
      <c r="E18" s="20">
        <v>3288096</v>
      </c>
      <c r="F18" s="254">
        <f t="shared" si="0"/>
        <v>99.74473011010733</v>
      </c>
      <c r="G18" s="20">
        <v>3026146</v>
      </c>
      <c r="H18" s="19">
        <v>2993380</v>
      </c>
      <c r="I18" s="20">
        <v>2993380</v>
      </c>
      <c r="J18" s="254">
        <f t="shared" si="1"/>
        <v>100</v>
      </c>
      <c r="K18" s="20">
        <f t="shared" si="4"/>
        <v>6605916</v>
      </c>
      <c r="L18" s="19">
        <f t="shared" si="5"/>
        <v>6289891</v>
      </c>
      <c r="M18" s="20">
        <f t="shared" si="6"/>
        <v>6281476</v>
      </c>
      <c r="N18" s="253">
        <f t="shared" si="3"/>
        <v>99.86621389782431</v>
      </c>
      <c r="O18" s="255"/>
      <c r="P18" s="261"/>
      <c r="Q18" s="261"/>
      <c r="R18" s="261"/>
      <c r="S18" s="255"/>
    </row>
    <row r="19" spans="1:19" s="256" customFormat="1" ht="12.75">
      <c r="A19" s="252">
        <v>10</v>
      </c>
      <c r="B19" s="286" t="s">
        <v>540</v>
      </c>
      <c r="C19" s="290">
        <v>12721805</v>
      </c>
      <c r="D19" s="19">
        <v>9441556</v>
      </c>
      <c r="E19" s="20">
        <v>8548514</v>
      </c>
      <c r="F19" s="254">
        <f t="shared" si="0"/>
        <v>90.54136839309113</v>
      </c>
      <c r="G19" s="20">
        <v>6699135</v>
      </c>
      <c r="H19" s="19">
        <v>8929701</v>
      </c>
      <c r="I19" s="20">
        <v>8896679</v>
      </c>
      <c r="J19" s="254">
        <f t="shared" si="1"/>
        <v>99.63020038408901</v>
      </c>
      <c r="K19" s="20">
        <f t="shared" si="4"/>
        <v>19420940</v>
      </c>
      <c r="L19" s="19">
        <f t="shared" si="5"/>
        <v>18371257</v>
      </c>
      <c r="M19" s="20">
        <f t="shared" si="6"/>
        <v>17445193</v>
      </c>
      <c r="N19" s="253">
        <f t="shared" si="3"/>
        <v>94.9591690976834</v>
      </c>
      <c r="O19" s="255"/>
      <c r="P19" s="131"/>
      <c r="Q19" s="131"/>
      <c r="R19" s="131"/>
      <c r="S19" s="255"/>
    </row>
    <row r="20" spans="1:19" s="256" customFormat="1" ht="12.75">
      <c r="A20" s="252">
        <v>11</v>
      </c>
      <c r="B20" s="286" t="s">
        <v>339</v>
      </c>
      <c r="C20" s="290">
        <v>815000</v>
      </c>
      <c r="D20" s="19">
        <v>399800</v>
      </c>
      <c r="E20" s="20">
        <v>399800</v>
      </c>
      <c r="F20" s="254">
        <f t="shared" si="0"/>
        <v>100</v>
      </c>
      <c r="G20" s="20">
        <v>0</v>
      </c>
      <c r="H20" s="19">
        <v>0</v>
      </c>
      <c r="I20" s="20">
        <v>0</v>
      </c>
      <c r="J20" s="254" t="str">
        <f t="shared" si="1"/>
        <v>-</v>
      </c>
      <c r="K20" s="20">
        <f t="shared" si="4"/>
        <v>815000</v>
      </c>
      <c r="L20" s="19">
        <f t="shared" si="5"/>
        <v>399800</v>
      </c>
      <c r="M20" s="20">
        <f t="shared" si="6"/>
        <v>399800</v>
      </c>
      <c r="N20" s="253">
        <f t="shared" si="3"/>
        <v>100</v>
      </c>
      <c r="O20" s="255"/>
      <c r="P20" s="131"/>
      <c r="Q20" s="131"/>
      <c r="R20" s="131"/>
      <c r="S20" s="255"/>
    </row>
    <row r="21" spans="1:19" s="256" customFormat="1" ht="12.75">
      <c r="A21" s="252">
        <v>12</v>
      </c>
      <c r="B21" s="286" t="s">
        <v>958</v>
      </c>
      <c r="C21" s="290">
        <v>173766</v>
      </c>
      <c r="D21" s="19">
        <v>173766</v>
      </c>
      <c r="E21" s="20">
        <v>173766</v>
      </c>
      <c r="F21" s="254">
        <f t="shared" si="0"/>
        <v>100</v>
      </c>
      <c r="G21" s="20">
        <v>0</v>
      </c>
      <c r="H21" s="19">
        <v>0</v>
      </c>
      <c r="I21" s="20">
        <v>0</v>
      </c>
      <c r="J21" s="254" t="str">
        <f t="shared" si="1"/>
        <v>-</v>
      </c>
      <c r="K21" s="20">
        <f t="shared" si="4"/>
        <v>173766</v>
      </c>
      <c r="L21" s="19">
        <f t="shared" si="5"/>
        <v>173766</v>
      </c>
      <c r="M21" s="20">
        <f t="shared" si="6"/>
        <v>173766</v>
      </c>
      <c r="N21" s="253">
        <f t="shared" si="3"/>
        <v>100</v>
      </c>
      <c r="O21" s="255"/>
      <c r="P21" s="131"/>
      <c r="Q21" s="131"/>
      <c r="R21" s="131"/>
      <c r="S21" s="255"/>
    </row>
    <row r="22" spans="1:14" ht="12.75">
      <c r="A22" s="262">
        <v>13</v>
      </c>
      <c r="B22" s="295" t="s">
        <v>553</v>
      </c>
      <c r="C22" s="290">
        <v>4108570</v>
      </c>
      <c r="D22" s="19">
        <v>3737657</v>
      </c>
      <c r="E22" s="20">
        <v>3737657</v>
      </c>
      <c r="F22" s="254">
        <f t="shared" si="0"/>
        <v>100</v>
      </c>
      <c r="G22" s="20">
        <v>0</v>
      </c>
      <c r="H22" s="19">
        <v>4150</v>
      </c>
      <c r="I22" s="20">
        <v>4150</v>
      </c>
      <c r="J22" s="254">
        <f t="shared" si="1"/>
        <v>100</v>
      </c>
      <c r="K22" s="20">
        <f t="shared" si="4"/>
        <v>4108570</v>
      </c>
      <c r="L22" s="19">
        <f t="shared" si="5"/>
        <v>3741807</v>
      </c>
      <c r="M22" s="20">
        <f t="shared" si="6"/>
        <v>3741807</v>
      </c>
      <c r="N22" s="253">
        <f t="shared" si="3"/>
        <v>100</v>
      </c>
    </row>
    <row r="23" spans="1:19" s="256" customFormat="1" ht="12.75">
      <c r="A23" s="252">
        <v>14</v>
      </c>
      <c r="B23" s="295" t="s">
        <v>341</v>
      </c>
      <c r="C23" s="290">
        <v>600000</v>
      </c>
      <c r="D23" s="19">
        <v>500000</v>
      </c>
      <c r="E23" s="20">
        <v>500000</v>
      </c>
      <c r="F23" s="254">
        <f t="shared" si="0"/>
        <v>100</v>
      </c>
      <c r="G23" s="20">
        <v>0</v>
      </c>
      <c r="H23" s="19">
        <v>0</v>
      </c>
      <c r="I23" s="20">
        <v>0</v>
      </c>
      <c r="J23" s="254" t="str">
        <f t="shared" si="1"/>
        <v>-</v>
      </c>
      <c r="K23" s="20">
        <f t="shared" si="4"/>
        <v>600000</v>
      </c>
      <c r="L23" s="19">
        <f t="shared" si="5"/>
        <v>500000</v>
      </c>
      <c r="M23" s="20">
        <f t="shared" si="6"/>
        <v>500000</v>
      </c>
      <c r="N23" s="253">
        <f t="shared" si="3"/>
        <v>100</v>
      </c>
      <c r="O23" s="255"/>
      <c r="P23" s="131"/>
      <c r="Q23" s="131"/>
      <c r="R23" s="131"/>
      <c r="S23" s="255"/>
    </row>
    <row r="24" spans="1:19" s="256" customFormat="1" ht="13.5" thickBot="1">
      <c r="A24" s="263">
        <v>15</v>
      </c>
      <c r="B24" s="296" t="s">
        <v>319</v>
      </c>
      <c r="C24" s="291">
        <v>1484440</v>
      </c>
      <c r="D24" s="28">
        <v>3312885</v>
      </c>
      <c r="E24" s="472"/>
      <c r="F24" s="311"/>
      <c r="G24" s="25">
        <v>0</v>
      </c>
      <c r="H24" s="28">
        <v>0</v>
      </c>
      <c r="I24" s="472"/>
      <c r="J24" s="476"/>
      <c r="K24" s="25">
        <f t="shared" si="4"/>
        <v>1484440</v>
      </c>
      <c r="L24" s="28">
        <f t="shared" si="5"/>
        <v>3312885</v>
      </c>
      <c r="M24" s="472"/>
      <c r="N24" s="477"/>
      <c r="O24" s="255"/>
      <c r="P24" s="131"/>
      <c r="Q24" s="131"/>
      <c r="R24" s="131"/>
      <c r="S24" s="255"/>
    </row>
    <row r="25" spans="1:19" s="279" customFormat="1" ht="22.5" customHeight="1" thickBot="1">
      <c r="A25" s="260">
        <v>16</v>
      </c>
      <c r="B25" s="293" t="s">
        <v>312</v>
      </c>
      <c r="C25" s="292">
        <f>SUM(C17:C24)</f>
        <v>39432662</v>
      </c>
      <c r="D25" s="264">
        <f>SUM(D17:D24)</f>
        <v>36559800</v>
      </c>
      <c r="E25" s="264">
        <f>SUM(E17:E24)</f>
        <v>32333217</v>
      </c>
      <c r="F25" s="274">
        <f t="shared" si="0"/>
        <v>88.4392611556956</v>
      </c>
      <c r="G25" s="264">
        <f>SUM(G17:G24)</f>
        <v>25847352</v>
      </c>
      <c r="H25" s="264">
        <f>SUM(H17:H24)</f>
        <v>27857515</v>
      </c>
      <c r="I25" s="264">
        <f>SUM(I17:I24)</f>
        <v>27824493</v>
      </c>
      <c r="J25" s="274">
        <f t="shared" si="1"/>
        <v>99.88146107073801</v>
      </c>
      <c r="K25" s="264">
        <f>SUM(K17:K24)</f>
        <v>65280014</v>
      </c>
      <c r="L25" s="264">
        <f>SUM(L17:L24)</f>
        <v>64417315</v>
      </c>
      <c r="M25" s="264">
        <f>SUM(M17:M24)</f>
        <v>60157710</v>
      </c>
      <c r="N25" s="275">
        <f t="shared" si="3"/>
        <v>93.38748440539628</v>
      </c>
      <c r="O25" s="278"/>
      <c r="P25" s="261"/>
      <c r="Q25" s="261"/>
      <c r="R25" s="261"/>
      <c r="S25" s="278"/>
    </row>
    <row r="26" spans="1:14" s="17" customFormat="1" ht="24" customHeight="1" thickBot="1">
      <c r="A26" s="30">
        <v>17</v>
      </c>
      <c r="B26" s="647" t="s">
        <v>896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25"/>
    </row>
    <row r="27" spans="1:14" s="17" customFormat="1" ht="12.75">
      <c r="A27" s="284">
        <v>18</v>
      </c>
      <c r="B27" s="285" t="s">
        <v>892</v>
      </c>
      <c r="C27" s="283">
        <v>0</v>
      </c>
      <c r="D27" s="21">
        <v>13626610</v>
      </c>
      <c r="E27" s="21">
        <v>13626610</v>
      </c>
      <c r="F27" s="258">
        <f t="shared" si="0"/>
        <v>100</v>
      </c>
      <c r="G27" s="21">
        <v>0</v>
      </c>
      <c r="H27" s="21">
        <v>150000</v>
      </c>
      <c r="I27" s="21">
        <v>150000</v>
      </c>
      <c r="J27" s="258">
        <f t="shared" si="1"/>
        <v>100</v>
      </c>
      <c r="K27" s="21">
        <f aca="true" t="shared" si="7" ref="K27:M28">+C27+G27</f>
        <v>0</v>
      </c>
      <c r="L27" s="21">
        <f t="shared" si="7"/>
        <v>13776610</v>
      </c>
      <c r="M27" s="21">
        <f t="shared" si="7"/>
        <v>13776610</v>
      </c>
      <c r="N27" s="259">
        <f t="shared" si="3"/>
        <v>100</v>
      </c>
    </row>
    <row r="28" spans="1:19" ht="12.75">
      <c r="A28" s="257">
        <v>19</v>
      </c>
      <c r="B28" s="299" t="s">
        <v>335</v>
      </c>
      <c r="C28" s="283">
        <v>400000</v>
      </c>
      <c r="D28" s="21">
        <v>400000</v>
      </c>
      <c r="E28" s="21">
        <v>400000</v>
      </c>
      <c r="F28" s="258">
        <f t="shared" si="0"/>
        <v>100</v>
      </c>
      <c r="G28" s="21">
        <v>0</v>
      </c>
      <c r="H28" s="21">
        <v>0</v>
      </c>
      <c r="I28" s="21">
        <v>0</v>
      </c>
      <c r="J28" s="258" t="str">
        <f t="shared" si="1"/>
        <v>-</v>
      </c>
      <c r="K28" s="21">
        <f t="shared" si="7"/>
        <v>400000</v>
      </c>
      <c r="L28" s="21">
        <f t="shared" si="7"/>
        <v>400000</v>
      </c>
      <c r="M28" s="21">
        <f t="shared" si="7"/>
        <v>400000</v>
      </c>
      <c r="N28" s="259">
        <f t="shared" si="3"/>
        <v>100</v>
      </c>
      <c r="O28" s="265"/>
      <c r="P28" s="265"/>
      <c r="Q28" s="265"/>
      <c r="R28" s="265"/>
      <c r="S28" s="265"/>
    </row>
    <row r="29" spans="1:19" ht="13.5" thickBot="1">
      <c r="A29" s="257">
        <v>20</v>
      </c>
      <c r="B29" s="367" t="s">
        <v>999</v>
      </c>
      <c r="C29" s="368">
        <v>0</v>
      </c>
      <c r="D29" s="21">
        <v>80000</v>
      </c>
      <c r="E29" s="21">
        <v>80000</v>
      </c>
      <c r="F29" s="258">
        <f t="shared" si="0"/>
        <v>100</v>
      </c>
      <c r="G29" s="21">
        <v>0</v>
      </c>
      <c r="H29" s="21">
        <v>0</v>
      </c>
      <c r="I29" s="21">
        <v>0</v>
      </c>
      <c r="J29" s="258" t="str">
        <f>IF(H29&gt;0,I29/H29*100,"-")</f>
        <v>-</v>
      </c>
      <c r="K29" s="21">
        <f>+C29+G29</f>
        <v>0</v>
      </c>
      <c r="L29" s="21">
        <f>+D29+H29</f>
        <v>80000</v>
      </c>
      <c r="M29" s="21">
        <f>+E29+I29</f>
        <v>80000</v>
      </c>
      <c r="N29" s="259">
        <f>IF(L29&gt;0,M29/L29*100,"-")</f>
        <v>100</v>
      </c>
      <c r="O29" s="265"/>
      <c r="P29" s="265"/>
      <c r="Q29" s="265"/>
      <c r="R29" s="265"/>
      <c r="S29" s="265"/>
    </row>
    <row r="30" spans="1:19" s="277" customFormat="1" ht="22.5" customHeight="1" thickBot="1">
      <c r="A30" s="260">
        <v>21</v>
      </c>
      <c r="B30" s="293" t="s">
        <v>313</v>
      </c>
      <c r="C30" s="288">
        <f>SUM(C27:C29)</f>
        <v>400000</v>
      </c>
      <c r="D30" s="27">
        <f>SUM(D27:D29)</f>
        <v>14106610</v>
      </c>
      <c r="E30" s="27">
        <f>SUM(E27:E29)</f>
        <v>14106610</v>
      </c>
      <c r="F30" s="274">
        <f t="shared" si="0"/>
        <v>100</v>
      </c>
      <c r="G30" s="27">
        <f>SUM(G27:G28)</f>
        <v>0</v>
      </c>
      <c r="H30" s="27">
        <f>SUM(H27:H28)</f>
        <v>150000</v>
      </c>
      <c r="I30" s="27">
        <f>SUM(I27:I28)</f>
        <v>150000</v>
      </c>
      <c r="J30" s="274">
        <f t="shared" si="1"/>
        <v>100</v>
      </c>
      <c r="K30" s="27">
        <f>SUM(K27:K29)</f>
        <v>400000</v>
      </c>
      <c r="L30" s="27">
        <f>SUM(L27:L29)</f>
        <v>14256610</v>
      </c>
      <c r="M30" s="27">
        <f>SUM(M27:M29)</f>
        <v>14256610</v>
      </c>
      <c r="N30" s="275">
        <f t="shared" si="3"/>
        <v>100</v>
      </c>
      <c r="O30" s="276"/>
      <c r="P30" s="276"/>
      <c r="Q30" s="276"/>
      <c r="R30" s="276"/>
      <c r="S30" s="276"/>
    </row>
    <row r="31" spans="1:19" ht="12.75">
      <c r="A31" s="257">
        <v>22</v>
      </c>
      <c r="B31" s="299" t="s">
        <v>321</v>
      </c>
      <c r="C31" s="289">
        <v>30666185</v>
      </c>
      <c r="D31" s="21">
        <v>44978291</v>
      </c>
      <c r="E31" s="26">
        <v>38840200</v>
      </c>
      <c r="F31" s="258">
        <f t="shared" si="0"/>
        <v>86.35321426507736</v>
      </c>
      <c r="G31" s="26">
        <v>100330</v>
      </c>
      <c r="H31" s="21">
        <v>193790</v>
      </c>
      <c r="I31" s="26">
        <v>80495</v>
      </c>
      <c r="J31" s="258">
        <f t="shared" si="1"/>
        <v>41.53723102327261</v>
      </c>
      <c r="K31" s="26">
        <f aca="true" t="shared" si="8" ref="K31:M33">+C31+G31</f>
        <v>30766515</v>
      </c>
      <c r="L31" s="21">
        <f t="shared" si="8"/>
        <v>45172081</v>
      </c>
      <c r="M31" s="26">
        <f t="shared" si="8"/>
        <v>38920695</v>
      </c>
      <c r="N31" s="259">
        <f t="shared" si="3"/>
        <v>86.16095193843294</v>
      </c>
      <c r="O31" s="265"/>
      <c r="P31" s="265"/>
      <c r="Q31" s="265"/>
      <c r="R31" s="265"/>
      <c r="S31" s="265"/>
    </row>
    <row r="32" spans="1:19" ht="12.75">
      <c r="A32" s="252">
        <v>23</v>
      </c>
      <c r="B32" s="286" t="s">
        <v>320</v>
      </c>
      <c r="C32" s="290">
        <v>22108210</v>
      </c>
      <c r="D32" s="19">
        <v>22018788</v>
      </c>
      <c r="E32" s="20">
        <v>21681421</v>
      </c>
      <c r="F32" s="254">
        <f t="shared" si="0"/>
        <v>98.46782211627634</v>
      </c>
      <c r="G32" s="20">
        <v>0</v>
      </c>
      <c r="H32" s="19">
        <v>0</v>
      </c>
      <c r="I32" s="20">
        <v>0</v>
      </c>
      <c r="J32" s="254" t="str">
        <f t="shared" si="1"/>
        <v>-</v>
      </c>
      <c r="K32" s="20">
        <f t="shared" si="8"/>
        <v>22108210</v>
      </c>
      <c r="L32" s="19">
        <f t="shared" si="8"/>
        <v>22018788</v>
      </c>
      <c r="M32" s="20">
        <f t="shared" si="8"/>
        <v>21681421</v>
      </c>
      <c r="N32" s="253">
        <f t="shared" si="3"/>
        <v>98.46782211627634</v>
      </c>
      <c r="O32" s="265"/>
      <c r="P32" s="265"/>
      <c r="Q32" s="265"/>
      <c r="R32" s="265"/>
      <c r="S32" s="265"/>
    </row>
    <row r="33" spans="1:19" ht="13.5" thickBot="1">
      <c r="A33" s="252">
        <v>24</v>
      </c>
      <c r="B33" s="286" t="s">
        <v>554</v>
      </c>
      <c r="C33" s="290">
        <v>270000</v>
      </c>
      <c r="D33" s="19">
        <v>295275</v>
      </c>
      <c r="E33" s="20">
        <v>295275</v>
      </c>
      <c r="F33" s="254">
        <f t="shared" si="0"/>
        <v>100</v>
      </c>
      <c r="G33" s="20">
        <v>0</v>
      </c>
      <c r="H33" s="19">
        <v>0</v>
      </c>
      <c r="I33" s="20">
        <v>0</v>
      </c>
      <c r="J33" s="254" t="str">
        <f t="shared" si="1"/>
        <v>-</v>
      </c>
      <c r="K33" s="20">
        <f t="shared" si="8"/>
        <v>270000</v>
      </c>
      <c r="L33" s="19">
        <f t="shared" si="8"/>
        <v>295275</v>
      </c>
      <c r="M33" s="20">
        <f t="shared" si="8"/>
        <v>295275</v>
      </c>
      <c r="N33" s="253">
        <f t="shared" si="3"/>
        <v>100</v>
      </c>
      <c r="O33" s="265"/>
      <c r="P33" s="265"/>
      <c r="Q33" s="265"/>
      <c r="R33" s="265"/>
      <c r="S33" s="265"/>
    </row>
    <row r="34" spans="1:14" ht="22.5" customHeight="1" thickBot="1">
      <c r="A34" s="266">
        <v>25</v>
      </c>
      <c r="B34" s="300" t="s">
        <v>314</v>
      </c>
      <c r="C34" s="297">
        <f>SUM(C31:C33)</f>
        <v>53044395</v>
      </c>
      <c r="D34" s="267">
        <f>SUM(D31:D33)</f>
        <v>67292354</v>
      </c>
      <c r="E34" s="267">
        <f>SUM(E31:E33)</f>
        <v>60816896</v>
      </c>
      <c r="F34" s="268">
        <f t="shared" si="0"/>
        <v>90.37712664948532</v>
      </c>
      <c r="G34" s="267">
        <f>SUM(G31:G33)</f>
        <v>100330</v>
      </c>
      <c r="H34" s="267">
        <f>SUM(H31:H33)</f>
        <v>193790</v>
      </c>
      <c r="I34" s="267">
        <f>SUM(I31:I33)</f>
        <v>80495</v>
      </c>
      <c r="J34" s="268">
        <f t="shared" si="1"/>
        <v>41.53723102327261</v>
      </c>
      <c r="K34" s="267">
        <f>SUM(K31:K33)</f>
        <v>53144725</v>
      </c>
      <c r="L34" s="267">
        <f>SUM(L31:L33)</f>
        <v>67486144</v>
      </c>
      <c r="M34" s="267">
        <f>SUM(M31:M33)</f>
        <v>60897391</v>
      </c>
      <c r="N34" s="369">
        <f t="shared" si="3"/>
        <v>90.23688032909392</v>
      </c>
    </row>
    <row r="35" spans="1:14" s="273" customFormat="1" ht="22.5" customHeight="1" thickBot="1">
      <c r="A35" s="269">
        <v>26</v>
      </c>
      <c r="B35" s="301" t="s">
        <v>144</v>
      </c>
      <c r="C35" s="298">
        <f>+C16+C30</f>
        <v>58940751</v>
      </c>
      <c r="D35" s="270">
        <f>+D16+D30</f>
        <v>71036233</v>
      </c>
      <c r="E35" s="270">
        <f>+E16+E30</f>
        <v>71079254</v>
      </c>
      <c r="F35" s="271">
        <f t="shared" si="0"/>
        <v>100.06056205148153</v>
      </c>
      <c r="G35" s="270">
        <f>+G16+G30</f>
        <v>4243736</v>
      </c>
      <c r="H35" s="270">
        <f>+H16+H30</f>
        <v>4275478</v>
      </c>
      <c r="I35" s="270">
        <f>+I16+I30</f>
        <v>4275478</v>
      </c>
      <c r="J35" s="271">
        <f t="shared" si="1"/>
        <v>100</v>
      </c>
      <c r="K35" s="270">
        <f>+K16+K30</f>
        <v>63184487</v>
      </c>
      <c r="L35" s="270">
        <f>+L16+L30</f>
        <v>75311711</v>
      </c>
      <c r="M35" s="270">
        <f>+M16+M30</f>
        <v>75354732</v>
      </c>
      <c r="N35" s="272">
        <f t="shared" si="3"/>
        <v>100.05712391795214</v>
      </c>
    </row>
    <row r="36" spans="1:14" s="273" customFormat="1" ht="22.5" customHeight="1" thickBot="1">
      <c r="A36" s="478">
        <v>27</v>
      </c>
      <c r="B36" s="301" t="s">
        <v>145</v>
      </c>
      <c r="C36" s="298">
        <f>+C25+C34</f>
        <v>92477057</v>
      </c>
      <c r="D36" s="270">
        <f>+D25+D34</f>
        <v>103852154</v>
      </c>
      <c r="E36" s="270">
        <f>+E25+E34</f>
        <v>93150113</v>
      </c>
      <c r="F36" s="271">
        <f t="shared" si="0"/>
        <v>89.6949263084134</v>
      </c>
      <c r="G36" s="270">
        <f>+G25+G34</f>
        <v>25947682</v>
      </c>
      <c r="H36" s="270">
        <f>+H25+H34</f>
        <v>28051305</v>
      </c>
      <c r="I36" s="270">
        <f>+I25+I34</f>
        <v>27904988</v>
      </c>
      <c r="J36" s="271">
        <f t="shared" si="1"/>
        <v>99.47839503367135</v>
      </c>
      <c r="K36" s="270">
        <f>+K25+K34</f>
        <v>118424739</v>
      </c>
      <c r="L36" s="270">
        <f>+L25+L34</f>
        <v>131903459</v>
      </c>
      <c r="M36" s="270">
        <f>+M25+M34</f>
        <v>121055101</v>
      </c>
      <c r="N36" s="272">
        <f t="shared" si="3"/>
        <v>91.77553183044274</v>
      </c>
    </row>
    <row r="37" spans="1:14" s="273" customFormat="1" ht="22.5" customHeight="1" thickBot="1">
      <c r="A37" s="478">
        <v>28</v>
      </c>
      <c r="B37" s="301" t="s">
        <v>143</v>
      </c>
      <c r="C37" s="298">
        <f>+C35-C36</f>
        <v>-33536306</v>
      </c>
      <c r="D37" s="270">
        <f>+D35-D36</f>
        <v>-32815921</v>
      </c>
      <c r="E37" s="270">
        <f>+E35-E36</f>
        <v>-22070859</v>
      </c>
      <c r="F37" s="271">
        <f>E37/D37*100</f>
        <v>67.2565581810122</v>
      </c>
      <c r="G37" s="270">
        <f>+G35-G36</f>
        <v>-21703946</v>
      </c>
      <c r="H37" s="270">
        <f>+H35-H36</f>
        <v>-23775827</v>
      </c>
      <c r="I37" s="270">
        <f>+I35-I36</f>
        <v>-23629510</v>
      </c>
      <c r="J37" s="271">
        <f>I37/H37*100</f>
        <v>99.38459764196635</v>
      </c>
      <c r="K37" s="270">
        <f>+K35-K36</f>
        <v>-55240252</v>
      </c>
      <c r="L37" s="270">
        <f>+L35-L36</f>
        <v>-56591748</v>
      </c>
      <c r="M37" s="270">
        <f>+M35-M36</f>
        <v>-45700369</v>
      </c>
      <c r="N37" s="272">
        <f>M37/L37*100</f>
        <v>80.75447501639285</v>
      </c>
    </row>
  </sheetData>
  <sheetProtection/>
  <mergeCells count="18">
    <mergeCell ref="G6:J6"/>
    <mergeCell ref="G7:H7"/>
    <mergeCell ref="I7:I8"/>
    <mergeCell ref="J7:J8"/>
    <mergeCell ref="C7:D7"/>
    <mergeCell ref="E7:E8"/>
    <mergeCell ref="F7:F8"/>
    <mergeCell ref="C6:F6"/>
    <mergeCell ref="B10:N10"/>
    <mergeCell ref="B26:N26"/>
    <mergeCell ref="A3:N3"/>
    <mergeCell ref="A4:N4"/>
    <mergeCell ref="K7:L7"/>
    <mergeCell ref="M7:M8"/>
    <mergeCell ref="K6:N6"/>
    <mergeCell ref="A6:A8"/>
    <mergeCell ref="B6:B8"/>
    <mergeCell ref="N7:N8"/>
  </mergeCells>
  <printOptions/>
  <pageMargins left="0.21" right="0.33" top="0.984251968503937" bottom="0.984251968503937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0"/>
  <sheetViews>
    <sheetView view="pageBreakPreview" zoomScaleSheetLayoutView="100" zoomScalePageLayoutView="0" workbookViewId="0" topLeftCell="A1">
      <selection activeCell="G29" sqref="G29"/>
    </sheetView>
  </sheetViews>
  <sheetFormatPr defaultColWidth="10.28125" defaultRowHeight="12.75"/>
  <cols>
    <col min="1" max="1" width="5.7109375" style="14" customWidth="1"/>
    <col min="2" max="2" width="53.421875" style="14" customWidth="1"/>
    <col min="3" max="4" width="11.7109375" style="14" customWidth="1"/>
    <col min="5" max="6" width="12.8515625" style="14" customWidth="1"/>
    <col min="7" max="8" width="11.7109375" style="14" customWidth="1"/>
    <col min="9" max="10" width="12.8515625" style="14" customWidth="1"/>
    <col min="11" max="12" width="11.7109375" style="14" customWidth="1"/>
    <col min="13" max="14" width="12.8515625" style="14" customWidth="1"/>
    <col min="15" max="16384" width="10.28125" style="14" customWidth="1"/>
  </cols>
  <sheetData>
    <row r="1" spans="2:14" ht="15.75" customHeight="1">
      <c r="B1" s="18"/>
      <c r="C1" s="18"/>
      <c r="D1" s="18"/>
      <c r="E1" s="18"/>
      <c r="F1" s="18"/>
      <c r="G1" s="18"/>
      <c r="H1" s="18"/>
      <c r="I1" s="18"/>
      <c r="J1" s="18"/>
      <c r="K1" s="332"/>
      <c r="L1" s="18"/>
      <c r="M1" s="18"/>
      <c r="N1" s="32" t="s">
        <v>255</v>
      </c>
    </row>
    <row r="2" spans="2:11" ht="25.5" customHeight="1">
      <c r="B2" s="15"/>
      <c r="C2" s="15"/>
      <c r="D2" s="15"/>
      <c r="E2" s="15"/>
      <c r="F2" s="15"/>
      <c r="G2" s="15"/>
      <c r="H2" s="15"/>
      <c r="I2" s="15"/>
      <c r="J2" s="15"/>
      <c r="K2" s="12"/>
    </row>
    <row r="3" spans="1:14" s="31" customFormat="1" ht="22.5" customHeight="1">
      <c r="A3" s="615" t="s">
        <v>332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</row>
    <row r="4" spans="1:14" s="31" customFormat="1" ht="15">
      <c r="A4" s="616" t="s">
        <v>897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5" spans="1:14" ht="26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5" thickBot="1">
      <c r="A6" s="624" t="s">
        <v>870</v>
      </c>
      <c r="B6" s="612" t="s">
        <v>300</v>
      </c>
      <c r="C6" s="755" t="s">
        <v>950</v>
      </c>
      <c r="D6" s="756"/>
      <c r="E6" s="756"/>
      <c r="F6" s="646"/>
      <c r="G6" s="755" t="s">
        <v>951</v>
      </c>
      <c r="H6" s="756"/>
      <c r="I6" s="756"/>
      <c r="J6" s="646"/>
      <c r="K6" s="621" t="s">
        <v>529</v>
      </c>
      <c r="L6" s="622"/>
      <c r="M6" s="622"/>
      <c r="N6" s="623"/>
    </row>
    <row r="7" spans="1:14" s="249" customFormat="1" ht="24" customHeight="1">
      <c r="A7" s="610"/>
      <c r="B7" s="613"/>
      <c r="C7" s="731" t="s">
        <v>996</v>
      </c>
      <c r="D7" s="732"/>
      <c r="E7" s="733" t="s">
        <v>81</v>
      </c>
      <c r="F7" s="735" t="s">
        <v>551</v>
      </c>
      <c r="G7" s="731" t="s">
        <v>996</v>
      </c>
      <c r="H7" s="732"/>
      <c r="I7" s="733" t="s">
        <v>81</v>
      </c>
      <c r="J7" s="735" t="s">
        <v>551</v>
      </c>
      <c r="K7" s="731" t="s">
        <v>996</v>
      </c>
      <c r="L7" s="732"/>
      <c r="M7" s="733" t="s">
        <v>81</v>
      </c>
      <c r="N7" s="735" t="s">
        <v>551</v>
      </c>
    </row>
    <row r="8" spans="1:14" s="249" customFormat="1" ht="25.5" customHeight="1">
      <c r="A8" s="611"/>
      <c r="B8" s="614"/>
      <c r="C8" s="58" t="s">
        <v>322</v>
      </c>
      <c r="D8" s="13" t="s">
        <v>323</v>
      </c>
      <c r="E8" s="734"/>
      <c r="F8" s="736"/>
      <c r="G8" s="58" t="s">
        <v>322</v>
      </c>
      <c r="H8" s="13" t="s">
        <v>323</v>
      </c>
      <c r="I8" s="734"/>
      <c r="J8" s="736"/>
      <c r="K8" s="58" t="s">
        <v>322</v>
      </c>
      <c r="L8" s="13" t="s">
        <v>323</v>
      </c>
      <c r="M8" s="734"/>
      <c r="N8" s="736"/>
    </row>
    <row r="9" spans="1:14" s="17" customFormat="1" ht="13.5" thickBot="1">
      <c r="A9" s="363" t="s">
        <v>325</v>
      </c>
      <c r="B9" s="362" t="s">
        <v>329</v>
      </c>
      <c r="C9" s="302" t="s">
        <v>327</v>
      </c>
      <c r="D9" s="23" t="s">
        <v>328</v>
      </c>
      <c r="E9" s="23" t="s">
        <v>330</v>
      </c>
      <c r="F9" s="24" t="s">
        <v>331</v>
      </c>
      <c r="G9" s="302" t="s">
        <v>333</v>
      </c>
      <c r="H9" s="23" t="s">
        <v>530</v>
      </c>
      <c r="I9" s="23" t="s">
        <v>379</v>
      </c>
      <c r="J9" s="24" t="s">
        <v>531</v>
      </c>
      <c r="K9" s="302" t="s">
        <v>532</v>
      </c>
      <c r="L9" s="23" t="s">
        <v>533</v>
      </c>
      <c r="M9" s="23" t="s">
        <v>534</v>
      </c>
      <c r="N9" s="24" t="s">
        <v>535</v>
      </c>
    </row>
    <row r="10" spans="1:19" s="256" customFormat="1" ht="12.75">
      <c r="A10" s="257">
        <v>1</v>
      </c>
      <c r="B10" s="299" t="s">
        <v>550</v>
      </c>
      <c r="C10" s="303">
        <v>0</v>
      </c>
      <c r="D10" s="21">
        <v>0</v>
      </c>
      <c r="E10" s="21">
        <v>0</v>
      </c>
      <c r="F10" s="258" t="str">
        <f aca="true" t="shared" si="0" ref="F10:F20">IF(D10&gt;0,E10/D10*100,"-")</f>
        <v>-</v>
      </c>
      <c r="G10" s="303">
        <v>0</v>
      </c>
      <c r="H10" s="21">
        <v>0</v>
      </c>
      <c r="I10" s="21">
        <v>0</v>
      </c>
      <c r="J10" s="258" t="str">
        <f aca="true" t="shared" si="1" ref="J10:J20">IF(H10&gt;0,I10/H10*100,"-")</f>
        <v>-</v>
      </c>
      <c r="K10" s="303">
        <f aca="true" t="shared" si="2" ref="K10:M13">+C10+G10</f>
        <v>0</v>
      </c>
      <c r="L10" s="21">
        <f t="shared" si="2"/>
        <v>0</v>
      </c>
      <c r="M10" s="21">
        <f t="shared" si="2"/>
        <v>0</v>
      </c>
      <c r="N10" s="259" t="str">
        <f aca="true" t="shared" si="3" ref="N10:N20">IF(L10&gt;0,M10/L10*100,"-")</f>
        <v>-</v>
      </c>
      <c r="O10" s="255"/>
      <c r="P10" s="131"/>
      <c r="Q10" s="131"/>
      <c r="R10" s="131"/>
      <c r="S10" s="255"/>
    </row>
    <row r="11" spans="1:19" s="256" customFormat="1" ht="12.75">
      <c r="A11" s="252">
        <v>2</v>
      </c>
      <c r="B11" s="286" t="s">
        <v>905</v>
      </c>
      <c r="C11" s="304">
        <v>0</v>
      </c>
      <c r="D11" s="19">
        <v>0</v>
      </c>
      <c r="E11" s="20">
        <v>0</v>
      </c>
      <c r="F11" s="254" t="str">
        <f>IF(D11&gt;0,E11/D11*100,"-")</f>
        <v>-</v>
      </c>
      <c r="G11" s="304">
        <v>0</v>
      </c>
      <c r="H11" s="19">
        <v>0</v>
      </c>
      <c r="I11" s="19">
        <v>0</v>
      </c>
      <c r="J11" s="254" t="str">
        <f>IF(H11&gt;0,I11/H11*100,"-")</f>
        <v>-</v>
      </c>
      <c r="K11" s="303">
        <f t="shared" si="2"/>
        <v>0</v>
      </c>
      <c r="L11" s="21">
        <f t="shared" si="2"/>
        <v>0</v>
      </c>
      <c r="M11" s="21">
        <f t="shared" si="2"/>
        <v>0</v>
      </c>
      <c r="N11" s="253" t="str">
        <f>IF(L11&gt;0,M11/L11*100,"-")</f>
        <v>-</v>
      </c>
      <c r="O11" s="255"/>
      <c r="P11" s="131"/>
      <c r="Q11" s="131"/>
      <c r="R11" s="131"/>
      <c r="S11" s="255"/>
    </row>
    <row r="12" spans="1:19" s="256" customFormat="1" ht="12.75">
      <c r="A12" s="252">
        <v>3</v>
      </c>
      <c r="B12" s="286" t="s">
        <v>904</v>
      </c>
      <c r="C12" s="304">
        <v>56247317</v>
      </c>
      <c r="D12" s="19">
        <v>56247317</v>
      </c>
      <c r="E12" s="20">
        <v>56247317</v>
      </c>
      <c r="F12" s="254">
        <f>IF(D12&gt;0,E12/D12*100,"-")</f>
        <v>100</v>
      </c>
      <c r="G12" s="304">
        <v>113946</v>
      </c>
      <c r="H12" s="19">
        <v>113946</v>
      </c>
      <c r="I12" s="20">
        <v>113946</v>
      </c>
      <c r="J12" s="254">
        <f>IF(H12&gt;0,I12/H12*100,"-")</f>
        <v>100</v>
      </c>
      <c r="K12" s="303">
        <f t="shared" si="2"/>
        <v>56361263</v>
      </c>
      <c r="L12" s="21">
        <f t="shared" si="2"/>
        <v>56361263</v>
      </c>
      <c r="M12" s="21">
        <f t="shared" si="2"/>
        <v>56361263</v>
      </c>
      <c r="N12" s="253">
        <f>IF(L12&gt;0,M12/L12*100,"-")</f>
        <v>100</v>
      </c>
      <c r="O12" s="255"/>
      <c r="P12" s="131"/>
      <c r="Q12" s="131"/>
      <c r="R12" s="131"/>
      <c r="S12" s="255"/>
    </row>
    <row r="13" spans="1:19" s="256" customFormat="1" ht="12.75">
      <c r="A13" s="252">
        <v>4</v>
      </c>
      <c r="B13" s="286" t="s">
        <v>338</v>
      </c>
      <c r="C13" s="304">
        <v>597061</v>
      </c>
      <c r="D13" s="19">
        <v>2247504</v>
      </c>
      <c r="E13" s="19">
        <v>2247504</v>
      </c>
      <c r="F13" s="254">
        <f>IF(D13&gt;0,E13/D13*100,"-")</f>
        <v>100</v>
      </c>
      <c r="G13" s="304">
        <v>0</v>
      </c>
      <c r="H13" s="19">
        <v>0</v>
      </c>
      <c r="I13" s="19">
        <v>0</v>
      </c>
      <c r="J13" s="254" t="str">
        <f>IF(H13&gt;0,I13/H13*100,"-")</f>
        <v>-</v>
      </c>
      <c r="K13" s="303">
        <f t="shared" si="2"/>
        <v>597061</v>
      </c>
      <c r="L13" s="21">
        <f t="shared" si="2"/>
        <v>2247504</v>
      </c>
      <c r="M13" s="21">
        <f t="shared" si="2"/>
        <v>2247504</v>
      </c>
      <c r="N13" s="253">
        <f>IF(L13&gt;0,M13/L13*100,"-")</f>
        <v>100</v>
      </c>
      <c r="O13" s="255"/>
      <c r="P13" s="131"/>
      <c r="Q13" s="131"/>
      <c r="R13" s="131"/>
      <c r="S13" s="255"/>
    </row>
    <row r="14" spans="1:14" s="249" customFormat="1" ht="13.5" thickBot="1">
      <c r="A14" s="262">
        <v>5</v>
      </c>
      <c r="B14" s="295" t="s">
        <v>959</v>
      </c>
      <c r="C14" s="374"/>
      <c r="D14" s="375"/>
      <c r="E14" s="375"/>
      <c r="F14" s="309"/>
      <c r="G14" s="376">
        <v>21590000</v>
      </c>
      <c r="H14" s="377">
        <v>23661881</v>
      </c>
      <c r="I14" s="377">
        <v>23661881</v>
      </c>
      <c r="J14" s="310">
        <f>IF(H14&gt;0,I14/H14*100,"-")</f>
        <v>100</v>
      </c>
      <c r="K14" s="308"/>
      <c r="L14" s="281"/>
      <c r="M14" s="281"/>
      <c r="N14" s="329"/>
    </row>
    <row r="15" spans="1:19" s="256" customFormat="1" ht="20.25" customHeight="1" thickBot="1">
      <c r="A15" s="260">
        <v>6</v>
      </c>
      <c r="B15" s="293" t="s">
        <v>898</v>
      </c>
      <c r="C15" s="305">
        <f>SUM(C10:C14)</f>
        <v>56844378</v>
      </c>
      <c r="D15" s="27">
        <f>SUM(D10:D14)</f>
        <v>58494821</v>
      </c>
      <c r="E15" s="27">
        <f>SUM(E10:E14)</f>
        <v>58494821</v>
      </c>
      <c r="F15" s="274">
        <f t="shared" si="0"/>
        <v>100</v>
      </c>
      <c r="G15" s="305">
        <f>SUM(G10:G14)</f>
        <v>21703946</v>
      </c>
      <c r="H15" s="27">
        <f>SUM(H10:H14)</f>
        <v>23775827</v>
      </c>
      <c r="I15" s="27">
        <f>SUM(I10:I14)</f>
        <v>23775827</v>
      </c>
      <c r="J15" s="274">
        <f t="shared" si="1"/>
        <v>100</v>
      </c>
      <c r="K15" s="305">
        <f>SUM(K10:K14)</f>
        <v>56958324</v>
      </c>
      <c r="L15" s="27">
        <f>SUM(L10:L14)</f>
        <v>58608767</v>
      </c>
      <c r="M15" s="27">
        <f>SUM(M10:M14)</f>
        <v>58608767</v>
      </c>
      <c r="N15" s="275">
        <f t="shared" si="3"/>
        <v>100</v>
      </c>
      <c r="O15" s="255"/>
      <c r="P15" s="261"/>
      <c r="Q15" s="261"/>
      <c r="R15" s="261"/>
      <c r="S15" s="255"/>
    </row>
    <row r="16" spans="1:19" s="256" customFormat="1" ht="12.75">
      <c r="A16" s="252">
        <v>7</v>
      </c>
      <c r="B16" s="286" t="s">
        <v>901</v>
      </c>
      <c r="C16" s="307">
        <v>1718072</v>
      </c>
      <c r="D16" s="19">
        <v>2017019</v>
      </c>
      <c r="E16" s="20">
        <v>2017019</v>
      </c>
      <c r="F16" s="254">
        <f t="shared" si="0"/>
        <v>100</v>
      </c>
      <c r="G16" s="306">
        <v>0</v>
      </c>
      <c r="H16" s="21">
        <v>0</v>
      </c>
      <c r="I16" s="26">
        <v>0</v>
      </c>
      <c r="J16" s="254" t="str">
        <f t="shared" si="1"/>
        <v>-</v>
      </c>
      <c r="K16" s="307">
        <f aca="true" t="shared" si="4" ref="K16:M18">+C16+G16</f>
        <v>1718072</v>
      </c>
      <c r="L16" s="19">
        <f t="shared" si="4"/>
        <v>2017019</v>
      </c>
      <c r="M16" s="20">
        <f t="shared" si="4"/>
        <v>2017019</v>
      </c>
      <c r="N16" s="253">
        <f t="shared" si="3"/>
        <v>100</v>
      </c>
      <c r="O16" s="255"/>
      <c r="P16" s="261"/>
      <c r="Q16" s="261"/>
      <c r="R16" s="261"/>
      <c r="S16" s="255"/>
    </row>
    <row r="17" spans="1:19" s="256" customFormat="1" ht="12.75">
      <c r="A17" s="252">
        <v>8</v>
      </c>
      <c r="B17" s="286" t="s">
        <v>902</v>
      </c>
      <c r="C17" s="307">
        <v>21590000</v>
      </c>
      <c r="D17" s="19">
        <v>23661881</v>
      </c>
      <c r="E17" s="20">
        <v>23661881</v>
      </c>
      <c r="F17" s="254">
        <f t="shared" si="0"/>
        <v>100</v>
      </c>
      <c r="G17" s="308"/>
      <c r="H17" s="281"/>
      <c r="I17" s="281"/>
      <c r="J17" s="311"/>
      <c r="K17" s="330"/>
      <c r="L17" s="331"/>
      <c r="M17" s="331"/>
      <c r="N17" s="329"/>
      <c r="O17" s="255"/>
      <c r="P17" s="131"/>
      <c r="Q17" s="131"/>
      <c r="R17" s="131"/>
      <c r="S17" s="255"/>
    </row>
    <row r="18" spans="1:19" s="256" customFormat="1" ht="13.5" thickBot="1">
      <c r="A18" s="252">
        <v>9</v>
      </c>
      <c r="B18" s="286" t="s">
        <v>903</v>
      </c>
      <c r="C18" s="307">
        <v>0</v>
      </c>
      <c r="D18" s="19">
        <v>0</v>
      </c>
      <c r="E18" s="20">
        <v>0</v>
      </c>
      <c r="F18" s="254" t="str">
        <f t="shared" si="0"/>
        <v>-</v>
      </c>
      <c r="G18" s="306">
        <v>0</v>
      </c>
      <c r="H18" s="21">
        <v>0</v>
      </c>
      <c r="I18" s="26">
        <v>0</v>
      </c>
      <c r="J18" s="254" t="str">
        <f t="shared" si="1"/>
        <v>-</v>
      </c>
      <c r="K18" s="307">
        <f t="shared" si="4"/>
        <v>0</v>
      </c>
      <c r="L18" s="19">
        <f t="shared" si="4"/>
        <v>0</v>
      </c>
      <c r="M18" s="20">
        <f t="shared" si="4"/>
        <v>0</v>
      </c>
      <c r="N18" s="253" t="str">
        <f t="shared" si="3"/>
        <v>-</v>
      </c>
      <c r="O18" s="255"/>
      <c r="P18" s="131"/>
      <c r="Q18" s="131"/>
      <c r="R18" s="131"/>
      <c r="S18" s="255"/>
    </row>
    <row r="19" spans="1:19" s="256" customFormat="1" ht="27" customHeight="1" thickBot="1">
      <c r="A19" s="260">
        <v>10</v>
      </c>
      <c r="B19" s="293" t="s">
        <v>899</v>
      </c>
      <c r="C19" s="312">
        <f>SUM(C16:C18)</f>
        <v>23308072</v>
      </c>
      <c r="D19" s="264">
        <f>SUM(D16:D18)</f>
        <v>25678900</v>
      </c>
      <c r="E19" s="264">
        <f>SUM(E16:E18)</f>
        <v>25678900</v>
      </c>
      <c r="F19" s="274">
        <f t="shared" si="0"/>
        <v>100</v>
      </c>
      <c r="G19" s="312">
        <f>SUM(G16:G18)</f>
        <v>0</v>
      </c>
      <c r="H19" s="264">
        <f>SUM(H16:H18)</f>
        <v>0</v>
      </c>
      <c r="I19" s="264">
        <f>SUM(I16:I18)</f>
        <v>0</v>
      </c>
      <c r="J19" s="274" t="str">
        <f t="shared" si="1"/>
        <v>-</v>
      </c>
      <c r="K19" s="312">
        <f>SUM(K16:K18)</f>
        <v>1718072</v>
      </c>
      <c r="L19" s="264">
        <f>SUM(L16:L18)</f>
        <v>2017019</v>
      </c>
      <c r="M19" s="264">
        <f>SUM(M16:M18)</f>
        <v>2017019</v>
      </c>
      <c r="N19" s="275">
        <f t="shared" si="3"/>
        <v>100</v>
      </c>
      <c r="O19" s="255"/>
      <c r="P19" s="131"/>
      <c r="Q19" s="131"/>
      <c r="R19" s="131"/>
      <c r="S19" s="255"/>
    </row>
    <row r="20" spans="1:19" s="256" customFormat="1" ht="27" customHeight="1" thickBot="1">
      <c r="A20" s="260">
        <v>11</v>
      </c>
      <c r="B20" s="293" t="s">
        <v>146</v>
      </c>
      <c r="C20" s="312">
        <f>+C15-C19</f>
        <v>33536306</v>
      </c>
      <c r="D20" s="264">
        <f>+D15-D19</f>
        <v>32815921</v>
      </c>
      <c r="E20" s="264">
        <f>+E15-E19</f>
        <v>32815921</v>
      </c>
      <c r="F20" s="274">
        <f t="shared" si="0"/>
        <v>100</v>
      </c>
      <c r="G20" s="312">
        <f>+G15-G19</f>
        <v>21703946</v>
      </c>
      <c r="H20" s="264">
        <f>+H15-H19</f>
        <v>23775827</v>
      </c>
      <c r="I20" s="264">
        <f>+I15-I19</f>
        <v>23775827</v>
      </c>
      <c r="J20" s="274">
        <f t="shared" si="1"/>
        <v>100</v>
      </c>
      <c r="K20" s="312">
        <f>+K15-K19</f>
        <v>55240252</v>
      </c>
      <c r="L20" s="264">
        <f>+L15-L19</f>
        <v>56591748</v>
      </c>
      <c r="M20" s="264">
        <f>+M15-M19</f>
        <v>56591748</v>
      </c>
      <c r="N20" s="275">
        <f t="shared" si="3"/>
        <v>100</v>
      </c>
      <c r="O20" s="255"/>
      <c r="P20" s="131"/>
      <c r="Q20" s="131"/>
      <c r="R20" s="131"/>
      <c r="S20" s="255"/>
    </row>
  </sheetData>
  <sheetProtection/>
  <mergeCells count="16">
    <mergeCell ref="K7:L7"/>
    <mergeCell ref="M7:M8"/>
    <mergeCell ref="N7:N8"/>
    <mergeCell ref="C6:F6"/>
    <mergeCell ref="G6:J6"/>
    <mergeCell ref="K6:N6"/>
    <mergeCell ref="A3:N3"/>
    <mergeCell ref="A4:N4"/>
    <mergeCell ref="C7:D7"/>
    <mergeCell ref="E7:E8"/>
    <mergeCell ref="F7:F8"/>
    <mergeCell ref="G7:H7"/>
    <mergeCell ref="I7:I8"/>
    <mergeCell ref="J7:J8"/>
    <mergeCell ref="A6:A8"/>
    <mergeCell ref="B6:B8"/>
  </mergeCells>
  <printOptions/>
  <pageMargins left="0.44" right="0.2362204724409449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192"/>
  <sheetViews>
    <sheetView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6.140625" style="97" customWidth="1"/>
    <col min="2" max="2" width="0.2890625" style="35" customWidth="1"/>
    <col min="3" max="3" width="4.28125" style="93" customWidth="1"/>
    <col min="4" max="5" width="7.140625" style="93" customWidth="1"/>
    <col min="6" max="6" width="56.00390625" style="93" customWidth="1"/>
    <col min="7" max="8" width="13.421875" style="35" customWidth="1"/>
    <col min="9" max="9" width="15.57421875" style="35" customWidth="1"/>
    <col min="10" max="10" width="14.7109375" style="35" customWidth="1"/>
    <col min="11" max="11" width="9.140625" style="35" customWidth="1"/>
    <col min="12" max="12" width="9.8515625" style="35" bestFit="1" customWidth="1"/>
    <col min="13" max="14" width="9.140625" style="35" customWidth="1"/>
    <col min="15" max="15" width="5.421875" style="35" customWidth="1"/>
    <col min="16" max="16" width="3.8515625" style="35" customWidth="1"/>
    <col min="17" max="17" width="4.00390625" style="35" customWidth="1"/>
    <col min="18" max="18" width="3.140625" style="35" customWidth="1"/>
    <col min="19" max="19" width="3.421875" style="35" customWidth="1"/>
    <col min="20" max="20" width="5.140625" style="35" customWidth="1"/>
    <col min="21" max="21" width="7.7109375" style="35" customWidth="1"/>
    <col min="22" max="16384" width="9.140625" style="35" customWidth="1"/>
  </cols>
  <sheetData>
    <row r="1" spans="1:10" s="1" customFormat="1" ht="37.5" customHeight="1">
      <c r="A1" s="473" t="s">
        <v>256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s="1" customFormat="1" ht="27.75" customHeight="1">
      <c r="A2" s="617" t="s">
        <v>332</v>
      </c>
      <c r="B2" s="617"/>
      <c r="C2" s="617"/>
      <c r="D2" s="617"/>
      <c r="E2" s="617"/>
      <c r="F2" s="617"/>
      <c r="G2" s="617"/>
      <c r="H2" s="617"/>
      <c r="I2" s="617"/>
      <c r="J2" s="617"/>
    </row>
    <row r="3" spans="1:10" s="1" customFormat="1" ht="12.75">
      <c r="A3" s="617" t="s">
        <v>73</v>
      </c>
      <c r="B3" s="617"/>
      <c r="C3" s="617"/>
      <c r="D3" s="617"/>
      <c r="E3" s="617"/>
      <c r="F3" s="617"/>
      <c r="G3" s="617"/>
      <c r="H3" s="617"/>
      <c r="I3" s="617"/>
      <c r="J3" s="617"/>
    </row>
    <row r="4" spans="1:10" s="1" customFormat="1" ht="12.75">
      <c r="A4" s="617" t="s">
        <v>315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2:8" ht="21" customHeight="1" thickBot="1">
      <c r="B5" s="90"/>
      <c r="C5" s="90"/>
      <c r="D5" s="90"/>
      <c r="E5" s="90"/>
      <c r="F5" s="90"/>
      <c r="G5" s="90"/>
      <c r="H5" s="34"/>
    </row>
    <row r="6" spans="1:10" s="33" customFormat="1" ht="12.75">
      <c r="A6" s="761" t="s">
        <v>870</v>
      </c>
      <c r="B6" s="757" t="s">
        <v>317</v>
      </c>
      <c r="C6" s="758"/>
      <c r="D6" s="758"/>
      <c r="E6" s="758"/>
      <c r="F6" s="758"/>
      <c r="G6" s="602" t="s">
        <v>996</v>
      </c>
      <c r="H6" s="760"/>
      <c r="I6" s="602" t="s">
        <v>72</v>
      </c>
      <c r="J6" s="604" t="s">
        <v>551</v>
      </c>
    </row>
    <row r="7" spans="1:10" s="91" customFormat="1" ht="36.75" customHeight="1">
      <c r="A7" s="731"/>
      <c r="B7" s="759"/>
      <c r="C7" s="603"/>
      <c r="D7" s="603"/>
      <c r="E7" s="603"/>
      <c r="F7" s="603"/>
      <c r="G7" s="16" t="s">
        <v>322</v>
      </c>
      <c r="H7" s="16" t="s">
        <v>323</v>
      </c>
      <c r="I7" s="603"/>
      <c r="J7" s="605"/>
    </row>
    <row r="8" spans="1:10" s="92" customFormat="1" ht="13.5" thickBot="1">
      <c r="A8" s="168" t="s">
        <v>325</v>
      </c>
      <c r="B8" s="598" t="s">
        <v>326</v>
      </c>
      <c r="C8" s="599"/>
      <c r="D8" s="599"/>
      <c r="E8" s="599"/>
      <c r="F8" s="599"/>
      <c r="G8" s="23" t="s">
        <v>327</v>
      </c>
      <c r="H8" s="23" t="s">
        <v>328</v>
      </c>
      <c r="I8" s="23" t="s">
        <v>330</v>
      </c>
      <c r="J8" s="24" t="s">
        <v>331</v>
      </c>
    </row>
    <row r="9" spans="1:22" s="107" customFormat="1" ht="24" customHeight="1" thickBot="1">
      <c r="A9" s="169">
        <v>1</v>
      </c>
      <c r="B9" s="103"/>
      <c r="C9" s="165" t="s">
        <v>890</v>
      </c>
      <c r="D9" s="166"/>
      <c r="E9" s="166"/>
      <c r="F9" s="166"/>
      <c r="G9" s="167">
        <f>SUM(G11:G16)</f>
        <v>32432935</v>
      </c>
      <c r="H9" s="167">
        <f>SUM(H11:H16)</f>
        <v>37291892</v>
      </c>
      <c r="I9" s="167">
        <f>SUM(I11:I16)</f>
        <v>37291892</v>
      </c>
      <c r="J9" s="170">
        <f aca="true" t="shared" si="0" ref="J9:J16">IF(H9&gt;0,I9/H9*100,"-")</f>
        <v>100</v>
      </c>
      <c r="L9" s="108"/>
      <c r="M9" s="33"/>
      <c r="N9" s="33"/>
      <c r="O9" s="33"/>
      <c r="P9" s="33"/>
      <c r="Q9" s="33"/>
      <c r="R9" s="33"/>
      <c r="S9" s="57"/>
      <c r="T9" s="33"/>
      <c r="U9" s="33"/>
      <c r="V9" s="33"/>
    </row>
    <row r="10" spans="1:22" s="107" customFormat="1" ht="15">
      <c r="A10" s="169">
        <v>2</v>
      </c>
      <c r="B10" s="762" t="s">
        <v>950</v>
      </c>
      <c r="C10" s="601"/>
      <c r="D10" s="601"/>
      <c r="E10" s="601"/>
      <c r="F10" s="601"/>
      <c r="G10" s="110"/>
      <c r="H10" s="110"/>
      <c r="I10" s="110"/>
      <c r="J10" s="171"/>
      <c r="L10" s="108"/>
      <c r="M10" s="33"/>
      <c r="N10" s="33"/>
      <c r="O10" s="33"/>
      <c r="P10" s="33"/>
      <c r="Q10" s="33"/>
      <c r="R10" s="33"/>
      <c r="S10" s="57"/>
      <c r="T10" s="33"/>
      <c r="U10" s="33"/>
      <c r="V10" s="33"/>
    </row>
    <row r="11" spans="1:22" s="107" customFormat="1" ht="15">
      <c r="A11" s="169">
        <v>3</v>
      </c>
      <c r="B11" s="103"/>
      <c r="C11" s="111"/>
      <c r="D11" s="597" t="s">
        <v>355</v>
      </c>
      <c r="E11" s="597"/>
      <c r="F11" s="597"/>
      <c r="G11" s="113">
        <v>8633021</v>
      </c>
      <c r="H11" s="113">
        <v>9633021</v>
      </c>
      <c r="I11" s="113">
        <v>9633021</v>
      </c>
      <c r="J11" s="172">
        <f t="shared" si="0"/>
        <v>100</v>
      </c>
      <c r="M11" s="33"/>
      <c r="N11" s="33"/>
      <c r="O11" s="33"/>
      <c r="P11" s="33"/>
      <c r="Q11" s="33"/>
      <c r="R11" s="33"/>
      <c r="S11" s="57"/>
      <c r="T11" s="33"/>
      <c r="U11" s="33"/>
      <c r="V11" s="33"/>
    </row>
    <row r="12" spans="1:22" s="107" customFormat="1" ht="15">
      <c r="A12" s="169">
        <v>4</v>
      </c>
      <c r="B12" s="103"/>
      <c r="C12" s="111"/>
      <c r="D12" s="597" t="s">
        <v>356</v>
      </c>
      <c r="E12" s="597"/>
      <c r="F12" s="597"/>
      <c r="G12" s="113">
        <v>11982556</v>
      </c>
      <c r="H12" s="113">
        <v>12690063</v>
      </c>
      <c r="I12" s="113">
        <v>12690063</v>
      </c>
      <c r="J12" s="172">
        <f t="shared" si="0"/>
        <v>100</v>
      </c>
      <c r="K12" s="108"/>
      <c r="M12" s="33"/>
      <c r="N12" s="33"/>
      <c r="O12" s="33"/>
      <c r="P12" s="33"/>
      <c r="Q12" s="33"/>
      <c r="R12" s="33"/>
      <c r="S12" s="57"/>
      <c r="T12" s="33"/>
      <c r="U12" s="33"/>
      <c r="V12" s="33"/>
    </row>
    <row r="13" spans="1:22" s="107" customFormat="1" ht="29.25" customHeight="1">
      <c r="A13" s="169">
        <v>5</v>
      </c>
      <c r="B13" s="103"/>
      <c r="C13" s="111"/>
      <c r="D13" s="763" t="s">
        <v>86</v>
      </c>
      <c r="E13" s="763"/>
      <c r="F13" s="763"/>
      <c r="G13" s="113">
        <v>10617358</v>
      </c>
      <c r="H13" s="113">
        <v>10624645</v>
      </c>
      <c r="I13" s="113">
        <v>10624645</v>
      </c>
      <c r="J13" s="172">
        <f t="shared" si="0"/>
        <v>100</v>
      </c>
      <c r="M13" s="33"/>
      <c r="N13" s="33"/>
      <c r="O13" s="33"/>
      <c r="P13" s="33"/>
      <c r="Q13" s="33"/>
      <c r="R13" s="33"/>
      <c r="S13" s="57"/>
      <c r="T13" s="33"/>
      <c r="U13" s="33"/>
      <c r="V13" s="33"/>
    </row>
    <row r="14" spans="1:22" s="107" customFormat="1" ht="15">
      <c r="A14" s="169">
        <v>6</v>
      </c>
      <c r="B14" s="103"/>
      <c r="C14" s="111"/>
      <c r="D14" s="597" t="s">
        <v>357</v>
      </c>
      <c r="E14" s="597"/>
      <c r="F14" s="597"/>
      <c r="G14" s="113">
        <v>1200000</v>
      </c>
      <c r="H14" s="113">
        <v>1405329</v>
      </c>
      <c r="I14" s="113">
        <v>1405329</v>
      </c>
      <c r="J14" s="172">
        <f t="shared" si="0"/>
        <v>100</v>
      </c>
      <c r="M14" s="33"/>
      <c r="N14" s="33"/>
      <c r="O14" s="33"/>
      <c r="P14" s="33"/>
      <c r="Q14" s="33"/>
      <c r="R14" s="33"/>
      <c r="S14" s="57"/>
      <c r="T14" s="33"/>
      <c r="U14" s="33"/>
      <c r="V14" s="33"/>
    </row>
    <row r="15" spans="1:22" s="107" customFormat="1" ht="15">
      <c r="A15" s="169">
        <v>7</v>
      </c>
      <c r="B15" s="103"/>
      <c r="C15" s="111"/>
      <c r="D15" s="597" t="s">
        <v>558</v>
      </c>
      <c r="E15" s="597"/>
      <c r="F15" s="597"/>
      <c r="G15" s="113">
        <v>0</v>
      </c>
      <c r="H15" s="113">
        <v>2670727</v>
      </c>
      <c r="I15" s="113">
        <v>2670727</v>
      </c>
      <c r="J15" s="172">
        <f t="shared" si="0"/>
        <v>100</v>
      </c>
      <c r="M15" s="33"/>
      <c r="N15" s="33"/>
      <c r="O15" s="33"/>
      <c r="P15" s="33"/>
      <c r="Q15" s="33"/>
      <c r="R15" s="33"/>
      <c r="S15" s="57"/>
      <c r="T15" s="33"/>
      <c r="U15" s="33"/>
      <c r="V15" s="33"/>
    </row>
    <row r="16" spans="1:22" s="107" customFormat="1" ht="15.75" thickBot="1">
      <c r="A16" s="169">
        <v>8</v>
      </c>
      <c r="B16" s="103"/>
      <c r="C16" s="111"/>
      <c r="D16" s="764" t="s">
        <v>559</v>
      </c>
      <c r="E16" s="764"/>
      <c r="F16" s="764"/>
      <c r="G16" s="113">
        <v>0</v>
      </c>
      <c r="H16" s="113">
        <v>268107</v>
      </c>
      <c r="I16" s="113">
        <v>268107</v>
      </c>
      <c r="J16" s="172">
        <f t="shared" si="0"/>
        <v>100</v>
      </c>
      <c r="M16" s="33"/>
      <c r="N16" s="33"/>
      <c r="O16" s="33"/>
      <c r="P16" s="33"/>
      <c r="Q16" s="33"/>
      <c r="R16" s="33"/>
      <c r="S16" s="57"/>
      <c r="T16" s="33"/>
      <c r="U16" s="33"/>
      <c r="V16" s="33"/>
    </row>
    <row r="17" spans="1:22" s="118" customFormat="1" ht="24" customHeight="1" thickBot="1">
      <c r="A17" s="169">
        <v>9</v>
      </c>
      <c r="B17" s="115"/>
      <c r="C17" s="474" t="s">
        <v>358</v>
      </c>
      <c r="D17" s="475"/>
      <c r="E17" s="475"/>
      <c r="F17" s="475"/>
      <c r="G17" s="116">
        <f>+G19+G20+G21+G23</f>
        <v>3585016</v>
      </c>
      <c r="H17" s="116">
        <f>+H19+H20+H21+H23</f>
        <v>3872196</v>
      </c>
      <c r="I17" s="116">
        <f>+I19+I20+I21+I23</f>
        <v>3872196</v>
      </c>
      <c r="J17" s="117">
        <f>IF(H17&gt;0,I17/H17*100,"-")</f>
        <v>100</v>
      </c>
      <c r="M17" s="119"/>
      <c r="N17" s="119"/>
      <c r="O17" s="119"/>
      <c r="P17" s="119"/>
      <c r="Q17" s="119"/>
      <c r="R17" s="119"/>
      <c r="S17" s="120"/>
      <c r="T17" s="119"/>
      <c r="U17" s="119"/>
      <c r="V17" s="119"/>
    </row>
    <row r="18" spans="1:22" s="118" customFormat="1" ht="15.75">
      <c r="A18" s="169">
        <v>10</v>
      </c>
      <c r="B18" s="762" t="s">
        <v>950</v>
      </c>
      <c r="C18" s="601"/>
      <c r="D18" s="601"/>
      <c r="E18" s="601"/>
      <c r="F18" s="601"/>
      <c r="G18" s="122"/>
      <c r="H18" s="122"/>
      <c r="I18" s="122"/>
      <c r="J18" s="173"/>
      <c r="M18" s="119"/>
      <c r="N18" s="119"/>
      <c r="O18" s="119"/>
      <c r="P18" s="119"/>
      <c r="Q18" s="119"/>
      <c r="R18" s="119"/>
      <c r="S18" s="120"/>
      <c r="T18" s="119"/>
      <c r="U18" s="119"/>
      <c r="V18" s="119"/>
    </row>
    <row r="19" spans="1:22" s="118" customFormat="1" ht="15.75">
      <c r="A19" s="169">
        <v>11</v>
      </c>
      <c r="B19" s="115"/>
      <c r="C19" s="121"/>
      <c r="D19" s="111" t="s">
        <v>87</v>
      </c>
      <c r="E19" s="121"/>
      <c r="F19" s="121"/>
      <c r="G19" s="123">
        <v>60000</v>
      </c>
      <c r="H19" s="123">
        <v>24000</v>
      </c>
      <c r="I19" s="123">
        <v>24000</v>
      </c>
      <c r="J19" s="172">
        <f>IF(H19&gt;0,I19/H19*100,"-")</f>
        <v>100</v>
      </c>
      <c r="M19" s="119"/>
      <c r="N19" s="119"/>
      <c r="O19" s="119"/>
      <c r="P19" s="119"/>
      <c r="Q19" s="119"/>
      <c r="R19" s="119"/>
      <c r="S19" s="120"/>
      <c r="T19" s="119"/>
      <c r="U19" s="119"/>
      <c r="V19" s="119"/>
    </row>
    <row r="20" spans="1:22" s="118" customFormat="1" ht="15.75">
      <c r="A20" s="169">
        <v>12</v>
      </c>
      <c r="B20" s="115"/>
      <c r="C20" s="121"/>
      <c r="D20" s="111" t="s">
        <v>88</v>
      </c>
      <c r="E20" s="121"/>
      <c r="F20" s="121"/>
      <c r="G20" s="123">
        <v>0</v>
      </c>
      <c r="H20" s="123">
        <f>139700+303690</f>
        <v>443390</v>
      </c>
      <c r="I20" s="123">
        <v>443390</v>
      </c>
      <c r="J20" s="172">
        <f>IF(H20&gt;0,I20/H20*100,"-")</f>
        <v>100</v>
      </c>
      <c r="M20" s="119"/>
      <c r="N20" s="119"/>
      <c r="O20" s="119"/>
      <c r="P20" s="119"/>
      <c r="Q20" s="119"/>
      <c r="R20" s="119"/>
      <c r="S20" s="120"/>
      <c r="T20" s="119"/>
      <c r="U20" s="119"/>
      <c r="V20" s="119"/>
    </row>
    <row r="21" spans="1:22" s="118" customFormat="1" ht="15.75">
      <c r="A21" s="169">
        <v>13</v>
      </c>
      <c r="B21" s="115"/>
      <c r="C21" s="121"/>
      <c r="D21" s="111" t="s">
        <v>955</v>
      </c>
      <c r="E21" s="121"/>
      <c r="F21" s="121"/>
      <c r="G21" s="123">
        <v>3525016</v>
      </c>
      <c r="H21" s="123">
        <f>3332587+72219</f>
        <v>3404806</v>
      </c>
      <c r="I21" s="123">
        <v>3404806</v>
      </c>
      <c r="J21" s="172">
        <f>IF(H21&gt;0,I21/H21*100,"-")</f>
        <v>100</v>
      </c>
      <c r="M21" s="119"/>
      <c r="N21" s="119"/>
      <c r="O21" s="119"/>
      <c r="P21" s="119"/>
      <c r="Q21" s="119"/>
      <c r="R21" s="119"/>
      <c r="S21" s="120"/>
      <c r="T21" s="119"/>
      <c r="U21" s="119"/>
      <c r="V21" s="119"/>
    </row>
    <row r="22" spans="1:22" s="118" customFormat="1" ht="15.75">
      <c r="A22" s="169">
        <v>14</v>
      </c>
      <c r="B22" s="148"/>
      <c r="C22" s="601" t="s">
        <v>951</v>
      </c>
      <c r="D22" s="601"/>
      <c r="E22" s="601"/>
      <c r="F22" s="601"/>
      <c r="G22" s="123"/>
      <c r="H22" s="123"/>
      <c r="I22" s="123"/>
      <c r="J22" s="172"/>
      <c r="M22" s="119"/>
      <c r="N22" s="119"/>
      <c r="O22" s="119"/>
      <c r="P22" s="119"/>
      <c r="Q22" s="119"/>
      <c r="R22" s="119"/>
      <c r="S22" s="120"/>
      <c r="T22" s="119"/>
      <c r="U22" s="119"/>
      <c r="V22" s="119"/>
    </row>
    <row r="23" spans="1:22" s="118" customFormat="1" ht="16.5" thickBot="1">
      <c r="A23" s="169">
        <v>15</v>
      </c>
      <c r="B23" s="115"/>
      <c r="C23" s="121"/>
      <c r="D23" s="111" t="s">
        <v>956</v>
      </c>
      <c r="E23" s="121"/>
      <c r="F23" s="121"/>
      <c r="G23" s="123"/>
      <c r="H23" s="123"/>
      <c r="I23" s="123"/>
      <c r="J23" s="172" t="str">
        <f>IF(H23&gt;0,I23/H23*100,"-")</f>
        <v>-</v>
      </c>
      <c r="M23" s="119"/>
      <c r="N23" s="119"/>
      <c r="O23" s="119"/>
      <c r="P23" s="119"/>
      <c r="Q23" s="119"/>
      <c r="R23" s="119"/>
      <c r="S23" s="120"/>
      <c r="T23" s="119"/>
      <c r="U23" s="119"/>
      <c r="V23" s="119"/>
    </row>
    <row r="24" spans="1:14" s="107" customFormat="1" ht="24" customHeight="1" thickBot="1">
      <c r="A24" s="169">
        <v>16</v>
      </c>
      <c r="B24" s="103"/>
      <c r="C24" s="104" t="s">
        <v>348</v>
      </c>
      <c r="D24" s="105"/>
      <c r="E24" s="105"/>
      <c r="F24" s="105"/>
      <c r="G24" s="106">
        <f>SUM(G26+G28+G31+G33+G34+G37)</f>
        <v>17600000</v>
      </c>
      <c r="H24" s="106">
        <f>SUM(H26+H28+H31+H33+H34+H37)</f>
        <v>10699900</v>
      </c>
      <c r="I24" s="106">
        <f>SUM(I26+I28+I31+I33+I34+I37)</f>
        <v>10730918</v>
      </c>
      <c r="J24" s="117">
        <f aca="true" t="shared" si="1" ref="J24:J37">IF(H24&gt;0,I24/H24*100,"-")</f>
        <v>100.28989055972485</v>
      </c>
      <c r="M24" s="33"/>
      <c r="N24" s="33"/>
    </row>
    <row r="25" spans="1:14" s="107" customFormat="1" ht="15">
      <c r="A25" s="169">
        <v>17</v>
      </c>
      <c r="B25" s="762" t="s">
        <v>950</v>
      </c>
      <c r="C25" s="601"/>
      <c r="D25" s="601"/>
      <c r="E25" s="601"/>
      <c r="F25" s="601"/>
      <c r="G25" s="110"/>
      <c r="H25" s="110"/>
      <c r="I25" s="110"/>
      <c r="J25" s="173"/>
      <c r="M25" s="33"/>
      <c r="N25" s="33"/>
    </row>
    <row r="26" spans="1:14" s="107" customFormat="1" ht="15">
      <c r="A26" s="169">
        <v>18</v>
      </c>
      <c r="B26" s="103"/>
      <c r="C26" s="111"/>
      <c r="D26" s="112" t="s">
        <v>90</v>
      </c>
      <c r="E26" s="112"/>
      <c r="F26" s="112"/>
      <c r="G26" s="113">
        <f>+G27</f>
        <v>0</v>
      </c>
      <c r="H26" s="113">
        <f>+H27</f>
        <v>0</v>
      </c>
      <c r="I26" s="113">
        <f>+I27</f>
        <v>1655</v>
      </c>
      <c r="J26" s="172" t="str">
        <f t="shared" si="1"/>
        <v>-</v>
      </c>
      <c r="M26" s="33"/>
      <c r="N26" s="33"/>
    </row>
    <row r="27" spans="1:14" s="107" customFormat="1" ht="24" customHeight="1">
      <c r="A27" s="169">
        <v>19</v>
      </c>
      <c r="B27" s="124"/>
      <c r="C27" s="125"/>
      <c r="D27" s="126" t="s">
        <v>306</v>
      </c>
      <c r="E27" s="765" t="s">
        <v>91</v>
      </c>
      <c r="F27" s="600"/>
      <c r="G27" s="127">
        <v>0</v>
      </c>
      <c r="H27" s="127">
        <v>0</v>
      </c>
      <c r="I27" s="127">
        <v>1655</v>
      </c>
      <c r="J27" s="174" t="str">
        <f t="shared" si="1"/>
        <v>-</v>
      </c>
      <c r="M27" s="33"/>
      <c r="N27" s="33"/>
    </row>
    <row r="28" spans="1:14" s="107" customFormat="1" ht="15">
      <c r="A28" s="169">
        <v>20</v>
      </c>
      <c r="B28" s="103"/>
      <c r="C28" s="111"/>
      <c r="D28" s="112" t="s">
        <v>350</v>
      </c>
      <c r="E28" s="112"/>
      <c r="F28" s="112"/>
      <c r="G28" s="113">
        <f>+G29+G30</f>
        <v>2450000</v>
      </c>
      <c r="H28" s="113">
        <f>+H29+H30</f>
        <v>2394000</v>
      </c>
      <c r="I28" s="113">
        <f>+I29+I30</f>
        <v>2402437</v>
      </c>
      <c r="J28" s="172">
        <f t="shared" si="1"/>
        <v>100.35242272347536</v>
      </c>
      <c r="M28" s="33"/>
      <c r="N28" s="33"/>
    </row>
    <row r="29" spans="1:14" s="107" customFormat="1" ht="15" customHeight="1">
      <c r="A29" s="169">
        <v>21</v>
      </c>
      <c r="B29" s="124"/>
      <c r="C29" s="125"/>
      <c r="D29" s="126" t="s">
        <v>306</v>
      </c>
      <c r="E29" s="600" t="s">
        <v>349</v>
      </c>
      <c r="F29" s="600"/>
      <c r="G29" s="127">
        <v>1700000</v>
      </c>
      <c r="H29" s="127">
        <v>1909000</v>
      </c>
      <c r="I29" s="127">
        <v>1917200</v>
      </c>
      <c r="J29" s="174">
        <f t="shared" si="1"/>
        <v>100.42954426401258</v>
      </c>
      <c r="M29" s="33"/>
      <c r="N29" s="33"/>
    </row>
    <row r="30" spans="1:14" s="107" customFormat="1" ht="15" customHeight="1">
      <c r="A30" s="169">
        <v>22</v>
      </c>
      <c r="B30" s="124"/>
      <c r="C30" s="125"/>
      <c r="D30" s="126"/>
      <c r="E30" s="600" t="s">
        <v>318</v>
      </c>
      <c r="F30" s="600"/>
      <c r="G30" s="127">
        <v>750000</v>
      </c>
      <c r="H30" s="127">
        <v>485000</v>
      </c>
      <c r="I30" s="127">
        <v>485237</v>
      </c>
      <c r="J30" s="174">
        <f t="shared" si="1"/>
        <v>100.04886597938145</v>
      </c>
      <c r="M30" s="33"/>
      <c r="N30" s="33"/>
    </row>
    <row r="31" spans="1:14" s="107" customFormat="1" ht="15" customHeight="1">
      <c r="A31" s="169">
        <v>23</v>
      </c>
      <c r="B31" s="124"/>
      <c r="C31" s="125"/>
      <c r="D31" s="112" t="s">
        <v>560</v>
      </c>
      <c r="E31" s="112"/>
      <c r="F31" s="112"/>
      <c r="G31" s="113">
        <f>+G32</f>
        <v>12500000</v>
      </c>
      <c r="H31" s="113">
        <f>+H32</f>
        <v>5184000</v>
      </c>
      <c r="I31" s="113">
        <f>+I32</f>
        <v>5184520</v>
      </c>
      <c r="J31" s="172">
        <f t="shared" si="1"/>
        <v>100.01003086419753</v>
      </c>
      <c r="M31" s="33"/>
      <c r="N31" s="33"/>
    </row>
    <row r="32" spans="1:14" s="107" customFormat="1" ht="15" customHeight="1">
      <c r="A32" s="169">
        <v>24</v>
      </c>
      <c r="B32" s="124"/>
      <c r="C32" s="125"/>
      <c r="D32" s="126" t="s">
        <v>306</v>
      </c>
      <c r="E32" s="600" t="s">
        <v>307</v>
      </c>
      <c r="F32" s="600"/>
      <c r="G32" s="127">
        <v>12500000</v>
      </c>
      <c r="H32" s="127">
        <v>5184000</v>
      </c>
      <c r="I32" s="127">
        <v>5184520</v>
      </c>
      <c r="J32" s="174">
        <f t="shared" si="1"/>
        <v>100.01003086419753</v>
      </c>
      <c r="M32" s="33"/>
      <c r="N32" s="33"/>
    </row>
    <row r="33" spans="1:14" s="107" customFormat="1" ht="15" customHeight="1">
      <c r="A33" s="169">
        <v>25</v>
      </c>
      <c r="B33" s="124"/>
      <c r="C33" s="125"/>
      <c r="D33" s="111" t="s">
        <v>308</v>
      </c>
      <c r="E33" s="111"/>
      <c r="F33" s="111"/>
      <c r="G33" s="113">
        <v>2150000</v>
      </c>
      <c r="H33" s="113">
        <v>2370000</v>
      </c>
      <c r="I33" s="113">
        <v>2370756</v>
      </c>
      <c r="J33" s="172">
        <f t="shared" si="1"/>
        <v>100.03189873417722</v>
      </c>
      <c r="M33" s="33"/>
      <c r="N33" s="33"/>
    </row>
    <row r="34" spans="1:14" s="107" customFormat="1" ht="15" customHeight="1">
      <c r="A34" s="169">
        <v>26</v>
      </c>
      <c r="B34" s="124"/>
      <c r="C34" s="125"/>
      <c r="D34" s="111" t="s">
        <v>351</v>
      </c>
      <c r="E34" s="111"/>
      <c r="F34" s="111"/>
      <c r="G34" s="113">
        <f>+G35+G36</f>
        <v>400000</v>
      </c>
      <c r="H34" s="113">
        <f>+H35+H36</f>
        <v>568000</v>
      </c>
      <c r="I34" s="113">
        <f>+I35+I36</f>
        <v>568810</v>
      </c>
      <c r="J34" s="172">
        <f t="shared" si="1"/>
        <v>100.14260563380282</v>
      </c>
      <c r="M34" s="33"/>
      <c r="N34" s="33"/>
    </row>
    <row r="35" spans="1:14" s="107" customFormat="1" ht="15" customHeight="1">
      <c r="A35" s="169">
        <v>27</v>
      </c>
      <c r="B35" s="124"/>
      <c r="C35" s="125"/>
      <c r="D35" s="126" t="s">
        <v>306</v>
      </c>
      <c r="E35" s="600" t="s">
        <v>352</v>
      </c>
      <c r="F35" s="600"/>
      <c r="G35" s="127">
        <v>400000</v>
      </c>
      <c r="H35" s="127">
        <v>568000</v>
      </c>
      <c r="I35" s="127">
        <v>568810</v>
      </c>
      <c r="J35" s="174">
        <f t="shared" si="1"/>
        <v>100.14260563380282</v>
      </c>
      <c r="M35" s="33"/>
      <c r="N35" s="33"/>
    </row>
    <row r="36" spans="1:14" s="107" customFormat="1" ht="15" customHeight="1">
      <c r="A36" s="169">
        <v>28</v>
      </c>
      <c r="B36" s="124"/>
      <c r="C36" s="125"/>
      <c r="D36" s="126"/>
      <c r="E36" s="600" t="s">
        <v>353</v>
      </c>
      <c r="F36" s="600"/>
      <c r="G36" s="127">
        <v>0</v>
      </c>
      <c r="H36" s="127">
        <v>0</v>
      </c>
      <c r="I36" s="127">
        <v>0</v>
      </c>
      <c r="J36" s="174" t="str">
        <f t="shared" si="1"/>
        <v>-</v>
      </c>
      <c r="M36" s="33"/>
      <c r="N36" s="33"/>
    </row>
    <row r="37" spans="1:14" s="107" customFormat="1" ht="15.75" thickBot="1">
      <c r="A37" s="169">
        <v>29</v>
      </c>
      <c r="B37" s="124"/>
      <c r="C37" s="125"/>
      <c r="D37" s="111" t="s">
        <v>354</v>
      </c>
      <c r="E37" s="111"/>
      <c r="F37" s="111"/>
      <c r="G37" s="113">
        <v>100000</v>
      </c>
      <c r="H37" s="113">
        <v>183900</v>
      </c>
      <c r="I37" s="113">
        <v>202740</v>
      </c>
      <c r="J37" s="172">
        <f t="shared" si="1"/>
        <v>110.2446982055465</v>
      </c>
      <c r="M37" s="33"/>
      <c r="N37" s="33"/>
    </row>
    <row r="38" spans="1:12" s="107" customFormat="1" ht="24" customHeight="1" thickBot="1">
      <c r="A38" s="169">
        <v>30</v>
      </c>
      <c r="B38" s="103"/>
      <c r="C38" s="104" t="s">
        <v>516</v>
      </c>
      <c r="D38" s="105"/>
      <c r="E38" s="105"/>
      <c r="F38" s="105"/>
      <c r="G38" s="116">
        <f>SUM(G40:G49)</f>
        <v>9166536</v>
      </c>
      <c r="H38" s="116">
        <f>SUM(H40:H49)</f>
        <v>9191113</v>
      </c>
      <c r="I38" s="116">
        <f>SUM(I40:I49)</f>
        <v>9203116</v>
      </c>
      <c r="J38" s="117">
        <f>IF(H38&gt;0,I38/H38*100,"-")</f>
        <v>100.13059354182676</v>
      </c>
      <c r="L38" s="128"/>
    </row>
    <row r="39" spans="1:12" s="107" customFormat="1" ht="15.75">
      <c r="A39" s="169">
        <v>31</v>
      </c>
      <c r="B39" s="762" t="s">
        <v>950</v>
      </c>
      <c r="C39" s="601"/>
      <c r="D39" s="601"/>
      <c r="E39" s="601"/>
      <c r="F39" s="601"/>
      <c r="G39" s="122"/>
      <c r="H39" s="122"/>
      <c r="I39" s="122"/>
      <c r="J39" s="173"/>
      <c r="L39" s="128"/>
    </row>
    <row r="40" spans="1:12" s="107" customFormat="1" ht="15">
      <c r="A40" s="169">
        <v>32</v>
      </c>
      <c r="B40" s="103"/>
      <c r="C40" s="103"/>
      <c r="D40" s="111" t="s">
        <v>345</v>
      </c>
      <c r="E40" s="109"/>
      <c r="F40" s="109"/>
      <c r="G40" s="113">
        <v>1120000</v>
      </c>
      <c r="H40" s="113">
        <v>1490948</v>
      </c>
      <c r="I40" s="113">
        <v>1502948</v>
      </c>
      <c r="J40" s="172">
        <f>IF(H40&gt;0,I40/H40*100,"-")</f>
        <v>100.8048570439747</v>
      </c>
      <c r="L40" s="114"/>
    </row>
    <row r="41" spans="1:12" s="107" customFormat="1" ht="15">
      <c r="A41" s="169">
        <v>33</v>
      </c>
      <c r="B41" s="103"/>
      <c r="C41" s="103"/>
      <c r="D41" s="111" t="s">
        <v>954</v>
      </c>
      <c r="E41" s="109"/>
      <c r="F41" s="109"/>
      <c r="G41" s="113">
        <v>582000</v>
      </c>
      <c r="H41" s="113">
        <v>282323</v>
      </c>
      <c r="I41" s="113">
        <v>282323</v>
      </c>
      <c r="J41" s="172">
        <f aca="true" t="shared" si="2" ref="J41:J49">IF(H41&gt;0,I41/H41*100,"-")</f>
        <v>100</v>
      </c>
      <c r="L41" s="114"/>
    </row>
    <row r="42" spans="1:12" s="107" customFormat="1" ht="15">
      <c r="A42" s="169">
        <v>34</v>
      </c>
      <c r="B42" s="103"/>
      <c r="C42" s="103"/>
      <c r="D42" s="111" t="s">
        <v>346</v>
      </c>
      <c r="E42" s="109"/>
      <c r="F42" s="109"/>
      <c r="G42" s="113">
        <v>130000</v>
      </c>
      <c r="H42" s="113">
        <v>145275</v>
      </c>
      <c r="I42" s="113">
        <v>145275</v>
      </c>
      <c r="J42" s="172">
        <f t="shared" si="2"/>
        <v>100</v>
      </c>
      <c r="L42" s="114"/>
    </row>
    <row r="43" spans="1:12" s="107" customFormat="1" ht="15">
      <c r="A43" s="169">
        <v>35</v>
      </c>
      <c r="B43" s="103"/>
      <c r="C43" s="103"/>
      <c r="D43" s="111" t="s">
        <v>324</v>
      </c>
      <c r="E43" s="109"/>
      <c r="F43" s="109"/>
      <c r="G43" s="113">
        <v>2000</v>
      </c>
      <c r="H43" s="113">
        <v>1101</v>
      </c>
      <c r="I43" s="113">
        <v>1104</v>
      </c>
      <c r="J43" s="172">
        <f t="shared" si="2"/>
        <v>100.2724795640327</v>
      </c>
      <c r="L43" s="114"/>
    </row>
    <row r="44" spans="1:12" s="107" customFormat="1" ht="15">
      <c r="A44" s="169">
        <v>36</v>
      </c>
      <c r="B44" s="103"/>
      <c r="C44" s="129"/>
      <c r="D44" s="618" t="s">
        <v>347</v>
      </c>
      <c r="E44" s="618"/>
      <c r="F44" s="618"/>
      <c r="G44" s="113">
        <v>3088800</v>
      </c>
      <c r="H44" s="113">
        <v>3145988</v>
      </c>
      <c r="I44" s="113">
        <v>3145988</v>
      </c>
      <c r="J44" s="172">
        <f t="shared" si="2"/>
        <v>100</v>
      </c>
      <c r="L44" s="114"/>
    </row>
    <row r="45" spans="1:12" s="107" customFormat="1" ht="15">
      <c r="A45" s="169">
        <v>37</v>
      </c>
      <c r="B45" s="34"/>
      <c r="C45" s="601" t="s">
        <v>951</v>
      </c>
      <c r="D45" s="601"/>
      <c r="E45" s="601"/>
      <c r="F45" s="601"/>
      <c r="G45" s="113"/>
      <c r="H45" s="113"/>
      <c r="I45" s="113"/>
      <c r="J45" s="172"/>
      <c r="L45" s="114"/>
    </row>
    <row r="46" spans="1:12" s="107" customFormat="1" ht="15">
      <c r="A46" s="169">
        <v>38</v>
      </c>
      <c r="B46" s="103"/>
      <c r="C46" s="103"/>
      <c r="D46" s="111" t="s">
        <v>954</v>
      </c>
      <c r="E46" s="109"/>
      <c r="F46" s="109"/>
      <c r="G46" s="113">
        <v>425196</v>
      </c>
      <c r="H46" s="113">
        <v>425196</v>
      </c>
      <c r="I46" s="113">
        <v>425196</v>
      </c>
      <c r="J46" s="172">
        <f>IF(H46&gt;0,I46/H46*100,"-")</f>
        <v>100</v>
      </c>
      <c r="L46" s="114"/>
    </row>
    <row r="47" spans="1:12" s="107" customFormat="1" ht="15">
      <c r="A47" s="169">
        <v>39</v>
      </c>
      <c r="B47" s="103"/>
      <c r="C47" s="103"/>
      <c r="D47" s="111" t="s">
        <v>344</v>
      </c>
      <c r="E47" s="109"/>
      <c r="F47" s="109"/>
      <c r="G47" s="113">
        <v>3818500</v>
      </c>
      <c r="H47" s="113">
        <v>3205970</v>
      </c>
      <c r="I47" s="113">
        <v>3205970</v>
      </c>
      <c r="J47" s="172">
        <f>IF(H47&gt;0,I47/H47*100,"-")</f>
        <v>100</v>
      </c>
      <c r="L47" s="114"/>
    </row>
    <row r="48" spans="1:12" s="107" customFormat="1" ht="15">
      <c r="A48" s="169">
        <v>40</v>
      </c>
      <c r="B48" s="103"/>
      <c r="C48" s="103"/>
      <c r="D48" s="111" t="s">
        <v>324</v>
      </c>
      <c r="E48" s="109"/>
      <c r="F48" s="109"/>
      <c r="G48" s="113">
        <v>20</v>
      </c>
      <c r="H48" s="113">
        <v>10</v>
      </c>
      <c r="I48" s="113">
        <v>10</v>
      </c>
      <c r="J48" s="172">
        <f>IF(H48&gt;0,I48/H48*100,"-")</f>
        <v>100</v>
      </c>
      <c r="L48" s="114"/>
    </row>
    <row r="49" spans="1:12" s="107" customFormat="1" ht="15.75" thickBot="1">
      <c r="A49" s="169">
        <v>41</v>
      </c>
      <c r="B49" s="140"/>
      <c r="C49" s="140"/>
      <c r="D49" s="141" t="s">
        <v>347</v>
      </c>
      <c r="E49" s="140"/>
      <c r="F49" s="102"/>
      <c r="G49" s="113">
        <v>20</v>
      </c>
      <c r="H49" s="113">
        <v>494302</v>
      </c>
      <c r="I49" s="113">
        <v>494302</v>
      </c>
      <c r="J49" s="172">
        <f t="shared" si="2"/>
        <v>100</v>
      </c>
      <c r="L49" s="114"/>
    </row>
    <row r="50" spans="1:22" s="118" customFormat="1" ht="24" customHeight="1" thickBot="1">
      <c r="A50" s="169">
        <v>42</v>
      </c>
      <c r="B50" s="115"/>
      <c r="C50" s="474" t="s">
        <v>359</v>
      </c>
      <c r="D50" s="475"/>
      <c r="E50" s="475"/>
      <c r="F50" s="475"/>
      <c r="G50" s="116">
        <v>0</v>
      </c>
      <c r="H50" s="116">
        <v>0</v>
      </c>
      <c r="I50" s="116">
        <v>0</v>
      </c>
      <c r="J50" s="117" t="str">
        <f>IF(H50&gt;0,I50/H50*100,"-")</f>
        <v>-</v>
      </c>
      <c r="M50" s="119"/>
      <c r="N50" s="119"/>
      <c r="O50" s="119"/>
      <c r="P50" s="119"/>
      <c r="Q50" s="119"/>
      <c r="R50" s="119"/>
      <c r="S50" s="120"/>
      <c r="T50" s="119"/>
      <c r="U50" s="119"/>
      <c r="V50" s="119"/>
    </row>
    <row r="51" spans="1:12" s="107" customFormat="1" ht="24" customHeight="1" thickBot="1">
      <c r="A51" s="169">
        <v>43</v>
      </c>
      <c r="B51" s="103"/>
      <c r="C51" s="606" t="s">
        <v>335</v>
      </c>
      <c r="D51" s="607"/>
      <c r="E51" s="607"/>
      <c r="F51" s="607"/>
      <c r="G51" s="116">
        <f>SUM(G53:G55)+G57</f>
        <v>400000</v>
      </c>
      <c r="H51" s="116">
        <f>SUM(H53:H55)+H57</f>
        <v>14256610</v>
      </c>
      <c r="I51" s="116">
        <f>SUM(I53:I55)+I57</f>
        <v>14256610</v>
      </c>
      <c r="J51" s="117">
        <f>IF(H51&gt;0,I51/H51*100,"-")</f>
        <v>100</v>
      </c>
      <c r="L51" s="114"/>
    </row>
    <row r="52" spans="1:12" s="107" customFormat="1" ht="15">
      <c r="A52" s="169">
        <v>44</v>
      </c>
      <c r="B52" s="762" t="s">
        <v>950</v>
      </c>
      <c r="C52" s="601"/>
      <c r="D52" s="601"/>
      <c r="E52" s="601"/>
      <c r="F52" s="601"/>
      <c r="G52" s="122"/>
      <c r="H52" s="122"/>
      <c r="I52" s="122"/>
      <c r="J52" s="173"/>
      <c r="L52" s="114"/>
    </row>
    <row r="53" spans="1:12" s="107" customFormat="1" ht="15">
      <c r="A53" s="169">
        <v>45</v>
      </c>
      <c r="B53" s="103"/>
      <c r="C53" s="129"/>
      <c r="D53" s="618" t="s">
        <v>892</v>
      </c>
      <c r="E53" s="618"/>
      <c r="F53" s="618"/>
      <c r="G53" s="113">
        <v>0</v>
      </c>
      <c r="H53" s="113">
        <v>13626610</v>
      </c>
      <c r="I53" s="113">
        <v>13626610</v>
      </c>
      <c r="J53" s="172">
        <f>IF(H53&gt;0,I53/H53*100,"-")</f>
        <v>100</v>
      </c>
      <c r="L53" s="114"/>
    </row>
    <row r="54" spans="1:12" s="107" customFormat="1" ht="15">
      <c r="A54" s="169">
        <v>46</v>
      </c>
      <c r="B54" s="103"/>
      <c r="C54" s="129"/>
      <c r="D54" s="618" t="s">
        <v>89</v>
      </c>
      <c r="E54" s="618"/>
      <c r="F54" s="618"/>
      <c r="G54" s="113">
        <v>400000</v>
      </c>
      <c r="H54" s="113">
        <v>400000</v>
      </c>
      <c r="I54" s="113">
        <v>400000</v>
      </c>
      <c r="J54" s="172">
        <f>IF(H54&gt;0,I54/H54*100,"-")</f>
        <v>100</v>
      </c>
      <c r="L54" s="114"/>
    </row>
    <row r="55" spans="1:12" s="107" customFormat="1" ht="15">
      <c r="A55" s="169">
        <v>47</v>
      </c>
      <c r="B55" s="103"/>
      <c r="C55" s="129"/>
      <c r="D55" s="618" t="s">
        <v>999</v>
      </c>
      <c r="E55" s="618"/>
      <c r="F55" s="618"/>
      <c r="G55" s="113">
        <v>0</v>
      </c>
      <c r="H55" s="113">
        <v>80000</v>
      </c>
      <c r="I55" s="113">
        <v>80000</v>
      </c>
      <c r="J55" s="172">
        <f>IF(H55&gt;0,I55/H55*100,"-")</f>
        <v>100</v>
      </c>
      <c r="L55" s="114"/>
    </row>
    <row r="56" spans="1:12" s="107" customFormat="1" ht="15">
      <c r="A56" s="169">
        <v>48</v>
      </c>
      <c r="B56" s="103"/>
      <c r="C56" s="601" t="s">
        <v>951</v>
      </c>
      <c r="D56" s="601"/>
      <c r="E56" s="601"/>
      <c r="F56" s="601"/>
      <c r="G56" s="113"/>
      <c r="H56" s="113"/>
      <c r="I56" s="113"/>
      <c r="J56" s="172"/>
      <c r="L56" s="114"/>
    </row>
    <row r="57" spans="1:12" s="107" customFormat="1" ht="15.75" thickBot="1">
      <c r="A57" s="169">
        <v>49</v>
      </c>
      <c r="B57" s="103"/>
      <c r="C57" s="129"/>
      <c r="D57" s="618" t="s">
        <v>892</v>
      </c>
      <c r="E57" s="618"/>
      <c r="F57" s="618"/>
      <c r="G57" s="113">
        <v>0</v>
      </c>
      <c r="H57" s="113">
        <v>150000</v>
      </c>
      <c r="I57" s="113">
        <v>150000</v>
      </c>
      <c r="J57" s="172">
        <f>IF(H57&gt;0,I57/H57*100,"-")</f>
        <v>100</v>
      </c>
      <c r="L57" s="114"/>
    </row>
    <row r="58" spans="1:12" s="107" customFormat="1" ht="24" customHeight="1" thickBot="1">
      <c r="A58" s="169">
        <v>50</v>
      </c>
      <c r="B58" s="103"/>
      <c r="C58" s="608" t="s">
        <v>336</v>
      </c>
      <c r="D58" s="609"/>
      <c r="E58" s="609"/>
      <c r="F58" s="609"/>
      <c r="G58" s="116">
        <f>SUM(G60:G63)</f>
        <v>56958324</v>
      </c>
      <c r="H58" s="116">
        <f>SUM(H60:H63)</f>
        <v>58608767</v>
      </c>
      <c r="I58" s="116">
        <f>SUM(I60:I63)</f>
        <v>58608767</v>
      </c>
      <c r="J58" s="117">
        <f>IF(H58&gt;0,I58/H58*100,"-")</f>
        <v>100</v>
      </c>
      <c r="L58" s="114"/>
    </row>
    <row r="59" spans="1:12" s="34" customFormat="1" ht="15">
      <c r="A59" s="169">
        <v>51</v>
      </c>
      <c r="B59" s="762" t="s">
        <v>950</v>
      </c>
      <c r="C59" s="601"/>
      <c r="D59" s="601"/>
      <c r="E59" s="601"/>
      <c r="F59" s="601"/>
      <c r="G59" s="142"/>
      <c r="H59" s="142"/>
      <c r="I59" s="142"/>
      <c r="J59" s="173"/>
      <c r="L59" s="143"/>
    </row>
    <row r="60" spans="1:12" s="107" customFormat="1" ht="16.5" customHeight="1">
      <c r="A60" s="169">
        <v>52</v>
      </c>
      <c r="B60" s="103"/>
      <c r="C60" s="619" t="s">
        <v>337</v>
      </c>
      <c r="D60" s="619"/>
      <c r="E60" s="619"/>
      <c r="F60" s="619"/>
      <c r="G60" s="131">
        <v>56247317</v>
      </c>
      <c r="H60" s="131">
        <v>56247317</v>
      </c>
      <c r="I60" s="131">
        <v>56247317</v>
      </c>
      <c r="J60" s="172">
        <f>IF(H60&gt;0,I60/H60*100,"-")</f>
        <v>100</v>
      </c>
      <c r="L60" s="114"/>
    </row>
    <row r="61" spans="1:12" s="107" customFormat="1" ht="15.75" customHeight="1">
      <c r="A61" s="169">
        <v>53</v>
      </c>
      <c r="B61" s="103"/>
      <c r="C61" s="619" t="s">
        <v>338</v>
      </c>
      <c r="D61" s="619"/>
      <c r="E61" s="619"/>
      <c r="F61" s="619"/>
      <c r="G61" s="131">
        <v>597061</v>
      </c>
      <c r="H61" s="131">
        <v>2247504</v>
      </c>
      <c r="I61" s="131">
        <v>2247504</v>
      </c>
      <c r="J61" s="172">
        <f>IF(H61&gt;0,I61/H61*100,"-")</f>
        <v>100</v>
      </c>
      <c r="L61" s="114"/>
    </row>
    <row r="62" spans="1:12" s="107" customFormat="1" ht="15">
      <c r="A62" s="169">
        <v>54</v>
      </c>
      <c r="B62" s="103"/>
      <c r="C62" s="601" t="s">
        <v>951</v>
      </c>
      <c r="D62" s="601"/>
      <c r="E62" s="601"/>
      <c r="F62" s="601"/>
      <c r="G62" s="132"/>
      <c r="H62" s="132"/>
      <c r="I62" s="132"/>
      <c r="J62" s="172"/>
      <c r="L62" s="114"/>
    </row>
    <row r="63" spans="1:10" s="107" customFormat="1" ht="15.75" thickBot="1">
      <c r="A63" s="169">
        <v>55</v>
      </c>
      <c r="B63" s="37"/>
      <c r="C63" s="619" t="s">
        <v>337</v>
      </c>
      <c r="D63" s="619"/>
      <c r="E63" s="619"/>
      <c r="F63" s="619"/>
      <c r="G63" s="343">
        <v>113946</v>
      </c>
      <c r="H63" s="343">
        <v>113946</v>
      </c>
      <c r="I63" s="343">
        <v>113946</v>
      </c>
      <c r="J63" s="172">
        <f>IF(H63&gt;0,I63/H63*100,"-")</f>
        <v>100</v>
      </c>
    </row>
    <row r="64" spans="1:10" s="107" customFormat="1" ht="21" customHeight="1" thickBot="1">
      <c r="A64" s="175">
        <v>56</v>
      </c>
      <c r="B64" s="176"/>
      <c r="C64" s="104" t="s">
        <v>309</v>
      </c>
      <c r="D64" s="144"/>
      <c r="E64" s="145"/>
      <c r="F64" s="145"/>
      <c r="G64" s="146">
        <f>SUM(G38+G51+G58+G24+G9+G17+G50)</f>
        <v>120142811</v>
      </c>
      <c r="H64" s="146">
        <f>SUM(H38+H51+H58+H24+H9+H17+H50)</f>
        <v>133920478</v>
      </c>
      <c r="I64" s="146">
        <f>SUM(I38+I51+I58+I24+I9+I17+I50)</f>
        <v>133963499</v>
      </c>
      <c r="J64" s="147">
        <f>IF(H64&gt;0,I64/H64*100,"-")</f>
        <v>100.03212428796738</v>
      </c>
    </row>
    <row r="65" spans="1:4" s="134" customFormat="1" ht="15">
      <c r="A65" s="133"/>
      <c r="C65" s="135"/>
      <c r="D65" s="135"/>
    </row>
    <row r="66" spans="1:6" s="34" customFormat="1" ht="30" customHeight="1">
      <c r="A66" s="136"/>
      <c r="C66" s="137"/>
      <c r="D66" s="137"/>
      <c r="E66" s="138"/>
      <c r="F66" s="138"/>
    </row>
    <row r="67" spans="1:6" s="34" customFormat="1" ht="45" customHeight="1">
      <c r="A67" s="136"/>
      <c r="C67" s="137"/>
      <c r="D67" s="137"/>
      <c r="E67" s="137"/>
      <c r="F67" s="137"/>
    </row>
    <row r="68" spans="1:6" s="34" customFormat="1" ht="30" customHeight="1">
      <c r="A68" s="136"/>
      <c r="C68" s="137"/>
      <c r="D68" s="137"/>
      <c r="E68" s="138"/>
      <c r="F68" s="138"/>
    </row>
    <row r="69" spans="1:4" s="34" customFormat="1" ht="45" customHeight="1">
      <c r="A69" s="136"/>
      <c r="C69" s="137"/>
      <c r="D69" s="137"/>
    </row>
    <row r="70" spans="1:6" s="34" customFormat="1" ht="15">
      <c r="A70" s="136"/>
      <c r="C70" s="137"/>
      <c r="D70" s="137"/>
      <c r="E70" s="137"/>
      <c r="F70" s="137"/>
    </row>
    <row r="71" spans="1:6" s="34" customFormat="1" ht="15">
      <c r="A71" s="136"/>
      <c r="C71" s="137"/>
      <c r="D71" s="137"/>
      <c r="E71" s="137"/>
      <c r="F71" s="137"/>
    </row>
    <row r="72" spans="1:6" s="34" customFormat="1" ht="15">
      <c r="A72" s="136"/>
      <c r="C72" s="137"/>
      <c r="D72" s="137"/>
      <c r="E72" s="137"/>
      <c r="F72" s="137"/>
    </row>
    <row r="73" spans="1:6" s="34" customFormat="1" ht="15">
      <c r="A73" s="136"/>
      <c r="C73" s="137"/>
      <c r="D73" s="137"/>
      <c r="E73" s="137"/>
      <c r="F73" s="137"/>
    </row>
    <row r="74" spans="1:6" s="34" customFormat="1" ht="15">
      <c r="A74" s="136"/>
      <c r="C74" s="137"/>
      <c r="D74" s="137"/>
      <c r="E74" s="137"/>
      <c r="F74" s="137"/>
    </row>
    <row r="75" spans="1:6" s="34" customFormat="1" ht="15">
      <c r="A75" s="136"/>
      <c r="C75" s="137"/>
      <c r="D75" s="137"/>
      <c r="E75" s="137"/>
      <c r="F75" s="137"/>
    </row>
    <row r="76" spans="1:6" s="34" customFormat="1" ht="15">
      <c r="A76" s="136"/>
      <c r="C76" s="137"/>
      <c r="D76" s="137"/>
      <c r="E76" s="137"/>
      <c r="F76" s="137"/>
    </row>
    <row r="77" spans="1:6" s="34" customFormat="1" ht="15">
      <c r="A77" s="136"/>
      <c r="C77" s="137"/>
      <c r="D77" s="137"/>
      <c r="E77" s="137"/>
      <c r="F77" s="137"/>
    </row>
    <row r="78" spans="1:6" s="34" customFormat="1" ht="15">
      <c r="A78" s="136"/>
      <c r="C78" s="137"/>
      <c r="D78" s="137"/>
      <c r="E78" s="137"/>
      <c r="F78" s="137"/>
    </row>
    <row r="79" spans="1:6" s="34" customFormat="1" ht="15">
      <c r="A79" s="136"/>
      <c r="C79" s="137"/>
      <c r="D79" s="137"/>
      <c r="E79" s="137"/>
      <c r="F79" s="137"/>
    </row>
    <row r="80" spans="1:6" s="34" customFormat="1" ht="15">
      <c r="A80" s="136"/>
      <c r="C80" s="137"/>
      <c r="D80" s="137"/>
      <c r="E80" s="137"/>
      <c r="F80" s="137"/>
    </row>
    <row r="81" spans="1:6" s="34" customFormat="1" ht="15">
      <c r="A81" s="136"/>
      <c r="C81" s="137"/>
      <c r="D81" s="137"/>
      <c r="E81" s="137"/>
      <c r="F81" s="137"/>
    </row>
    <row r="82" spans="1:6" s="34" customFormat="1" ht="15">
      <c r="A82" s="136"/>
      <c r="C82" s="137"/>
      <c r="D82" s="137"/>
      <c r="E82" s="137"/>
      <c r="F82" s="137"/>
    </row>
    <row r="83" spans="1:6" s="34" customFormat="1" ht="15">
      <c r="A83" s="136"/>
      <c r="C83" s="137"/>
      <c r="D83" s="137"/>
      <c r="E83" s="137"/>
      <c r="F83" s="137"/>
    </row>
    <row r="84" spans="1:6" s="34" customFormat="1" ht="15">
      <c r="A84" s="136"/>
      <c r="C84" s="137"/>
      <c r="D84" s="137"/>
      <c r="E84" s="137"/>
      <c r="F84" s="137"/>
    </row>
    <row r="85" spans="1:6" s="34" customFormat="1" ht="15">
      <c r="A85" s="136"/>
      <c r="C85" s="137"/>
      <c r="D85" s="137"/>
      <c r="E85" s="137"/>
      <c r="F85" s="137"/>
    </row>
    <row r="86" spans="1:6" s="34" customFormat="1" ht="15">
      <c r="A86" s="136"/>
      <c r="C86" s="137"/>
      <c r="D86" s="137"/>
      <c r="E86" s="137"/>
      <c r="F86" s="137"/>
    </row>
    <row r="87" spans="1:6" s="34" customFormat="1" ht="15">
      <c r="A87" s="136"/>
      <c r="C87" s="137"/>
      <c r="D87" s="137"/>
      <c r="E87" s="137"/>
      <c r="F87" s="137"/>
    </row>
    <row r="88" spans="1:6" s="34" customFormat="1" ht="15">
      <c r="A88" s="136"/>
      <c r="C88" s="137"/>
      <c r="D88" s="137"/>
      <c r="E88" s="137"/>
      <c r="F88" s="137"/>
    </row>
    <row r="89" spans="1:6" s="34" customFormat="1" ht="15">
      <c r="A89" s="136"/>
      <c r="C89" s="137"/>
      <c r="D89" s="137"/>
      <c r="E89" s="137"/>
      <c r="F89" s="137"/>
    </row>
    <row r="90" spans="1:6" s="34" customFormat="1" ht="15">
      <c r="A90" s="136"/>
      <c r="C90" s="137"/>
      <c r="D90" s="137"/>
      <c r="E90" s="137"/>
      <c r="F90" s="137"/>
    </row>
    <row r="91" spans="1:6" s="34" customFormat="1" ht="15">
      <c r="A91" s="136"/>
      <c r="C91" s="137"/>
      <c r="D91" s="137"/>
      <c r="E91" s="137"/>
      <c r="F91" s="137"/>
    </row>
    <row r="92" spans="1:6" s="34" customFormat="1" ht="15">
      <c r="A92" s="136"/>
      <c r="C92" s="137"/>
      <c r="D92" s="137"/>
      <c r="E92" s="137"/>
      <c r="F92" s="137"/>
    </row>
    <row r="93" spans="1:6" s="34" customFormat="1" ht="15">
      <c r="A93" s="136"/>
      <c r="C93" s="137"/>
      <c r="D93" s="137"/>
      <c r="E93" s="137"/>
      <c r="F93" s="137"/>
    </row>
    <row r="94" spans="1:6" s="34" customFormat="1" ht="15">
      <c r="A94" s="136"/>
      <c r="C94" s="137"/>
      <c r="D94" s="137"/>
      <c r="E94" s="137"/>
      <c r="F94" s="137"/>
    </row>
    <row r="95" spans="1:6" s="34" customFormat="1" ht="15">
      <c r="A95" s="136"/>
      <c r="C95" s="137"/>
      <c r="D95" s="137"/>
      <c r="E95" s="137"/>
      <c r="F95" s="137"/>
    </row>
    <row r="96" spans="1:6" s="34" customFormat="1" ht="15">
      <c r="A96" s="136"/>
      <c r="C96" s="137"/>
      <c r="D96" s="137"/>
      <c r="E96" s="137"/>
      <c r="F96" s="137"/>
    </row>
    <row r="97" spans="1:6" s="34" customFormat="1" ht="15">
      <c r="A97" s="136"/>
      <c r="C97" s="137"/>
      <c r="D97" s="137"/>
      <c r="E97" s="137"/>
      <c r="F97" s="137"/>
    </row>
    <row r="98" spans="1:6" s="34" customFormat="1" ht="15">
      <c r="A98" s="136"/>
      <c r="C98" s="137"/>
      <c r="D98" s="137"/>
      <c r="E98" s="137"/>
      <c r="F98" s="137"/>
    </row>
    <row r="99" spans="1:6" s="34" customFormat="1" ht="15">
      <c r="A99" s="136"/>
      <c r="C99" s="137"/>
      <c r="D99" s="137"/>
      <c r="E99" s="137"/>
      <c r="F99" s="137"/>
    </row>
    <row r="100" spans="1:6" s="34" customFormat="1" ht="15">
      <c r="A100" s="136"/>
      <c r="C100" s="137"/>
      <c r="D100" s="137"/>
      <c r="E100" s="137"/>
      <c r="F100" s="137"/>
    </row>
    <row r="101" spans="1:6" s="34" customFormat="1" ht="15">
      <c r="A101" s="136"/>
      <c r="C101" s="137"/>
      <c r="D101" s="137"/>
      <c r="E101" s="137"/>
      <c r="F101" s="137"/>
    </row>
    <row r="102" spans="1:6" s="34" customFormat="1" ht="15">
      <c r="A102" s="136"/>
      <c r="C102" s="137"/>
      <c r="D102" s="137"/>
      <c r="E102" s="137"/>
      <c r="F102" s="137"/>
    </row>
    <row r="103" spans="1:6" s="34" customFormat="1" ht="15">
      <c r="A103" s="136"/>
      <c r="C103" s="137"/>
      <c r="D103" s="137"/>
      <c r="E103" s="137"/>
      <c r="F103" s="137"/>
    </row>
    <row r="104" spans="1:6" s="34" customFormat="1" ht="15">
      <c r="A104" s="136"/>
      <c r="C104" s="137"/>
      <c r="D104" s="137"/>
      <c r="E104" s="137"/>
      <c r="F104" s="137"/>
    </row>
    <row r="105" spans="1:6" s="34" customFormat="1" ht="15">
      <c r="A105" s="136"/>
      <c r="C105" s="137"/>
      <c r="D105" s="137"/>
      <c r="E105" s="137"/>
      <c r="F105" s="137"/>
    </row>
    <row r="106" spans="1:6" s="34" customFormat="1" ht="15">
      <c r="A106" s="136"/>
      <c r="C106" s="137"/>
      <c r="D106" s="137"/>
      <c r="E106" s="137"/>
      <c r="F106" s="137"/>
    </row>
    <row r="107" spans="1:6" s="34" customFormat="1" ht="15">
      <c r="A107" s="136"/>
      <c r="C107" s="137"/>
      <c r="D107" s="137"/>
      <c r="E107" s="137"/>
      <c r="F107" s="137"/>
    </row>
    <row r="108" spans="1:6" s="34" customFormat="1" ht="15">
      <c r="A108" s="136"/>
      <c r="C108" s="137"/>
      <c r="D108" s="137"/>
      <c r="E108" s="137"/>
      <c r="F108" s="137"/>
    </row>
    <row r="109" spans="1:6" s="34" customFormat="1" ht="15">
      <c r="A109" s="136"/>
      <c r="C109" s="137"/>
      <c r="D109" s="137"/>
      <c r="E109" s="137"/>
      <c r="F109" s="137"/>
    </row>
    <row r="110" spans="1:6" s="34" customFormat="1" ht="15">
      <c r="A110" s="136"/>
      <c r="C110" s="137"/>
      <c r="D110" s="137"/>
      <c r="E110" s="137"/>
      <c r="F110" s="137"/>
    </row>
    <row r="111" spans="1:6" s="34" customFormat="1" ht="15">
      <c r="A111" s="136"/>
      <c r="C111" s="137"/>
      <c r="D111" s="137"/>
      <c r="E111" s="137"/>
      <c r="F111" s="137"/>
    </row>
    <row r="112" spans="1:6" s="34" customFormat="1" ht="15">
      <c r="A112" s="136"/>
      <c r="C112" s="137"/>
      <c r="D112" s="137"/>
      <c r="E112" s="137"/>
      <c r="F112" s="137"/>
    </row>
    <row r="113" spans="1:6" s="34" customFormat="1" ht="15">
      <c r="A113" s="136"/>
      <c r="C113" s="137"/>
      <c r="D113" s="137"/>
      <c r="E113" s="137"/>
      <c r="F113" s="137"/>
    </row>
    <row r="114" spans="1:6" s="34" customFormat="1" ht="15">
      <c r="A114" s="136"/>
      <c r="C114" s="137"/>
      <c r="D114" s="137"/>
      <c r="E114" s="137"/>
      <c r="F114" s="137"/>
    </row>
    <row r="115" spans="1:6" s="34" customFormat="1" ht="15">
      <c r="A115" s="136"/>
      <c r="C115" s="137"/>
      <c r="D115" s="137"/>
      <c r="E115" s="137"/>
      <c r="F115" s="137"/>
    </row>
    <row r="116" spans="1:6" s="34" customFormat="1" ht="15">
      <c r="A116" s="136"/>
      <c r="C116" s="137"/>
      <c r="D116" s="137"/>
      <c r="E116" s="137"/>
      <c r="F116" s="137"/>
    </row>
    <row r="117" spans="1:6" s="34" customFormat="1" ht="15">
      <c r="A117" s="136"/>
      <c r="C117" s="137"/>
      <c r="D117" s="137"/>
      <c r="E117" s="137"/>
      <c r="F117" s="137"/>
    </row>
    <row r="118" spans="1:6" s="34" customFormat="1" ht="15">
      <c r="A118" s="136"/>
      <c r="C118" s="137"/>
      <c r="D118" s="137"/>
      <c r="E118" s="137"/>
      <c r="F118" s="137"/>
    </row>
    <row r="119" spans="1:6" s="34" customFormat="1" ht="15">
      <c r="A119" s="136"/>
      <c r="C119" s="137"/>
      <c r="D119" s="137"/>
      <c r="E119" s="137"/>
      <c r="F119" s="137"/>
    </row>
    <row r="120" spans="1:6" s="34" customFormat="1" ht="15">
      <c r="A120" s="136"/>
      <c r="C120" s="137"/>
      <c r="D120" s="137"/>
      <c r="E120" s="137"/>
      <c r="F120" s="137"/>
    </row>
    <row r="121" spans="1:6" s="34" customFormat="1" ht="15">
      <c r="A121" s="136"/>
      <c r="C121" s="137"/>
      <c r="D121" s="137"/>
      <c r="E121" s="137"/>
      <c r="F121" s="137"/>
    </row>
    <row r="122" spans="1:6" s="34" customFormat="1" ht="15">
      <c r="A122" s="136"/>
      <c r="C122" s="137"/>
      <c r="D122" s="137"/>
      <c r="E122" s="137"/>
      <c r="F122" s="137"/>
    </row>
    <row r="123" spans="1:6" s="34" customFormat="1" ht="15">
      <c r="A123" s="136"/>
      <c r="C123" s="137"/>
      <c r="D123" s="137"/>
      <c r="E123" s="137"/>
      <c r="F123" s="137"/>
    </row>
    <row r="124" spans="1:6" s="34" customFormat="1" ht="15">
      <c r="A124" s="136"/>
      <c r="C124" s="137"/>
      <c r="D124" s="137"/>
      <c r="E124" s="137"/>
      <c r="F124" s="137"/>
    </row>
    <row r="125" spans="1:6" s="34" customFormat="1" ht="15">
      <c r="A125" s="136"/>
      <c r="C125" s="137"/>
      <c r="D125" s="137"/>
      <c r="E125" s="137"/>
      <c r="F125" s="137"/>
    </row>
    <row r="126" spans="1:6" s="34" customFormat="1" ht="15">
      <c r="A126" s="136"/>
      <c r="C126" s="137"/>
      <c r="D126" s="137"/>
      <c r="E126" s="137"/>
      <c r="F126" s="137"/>
    </row>
    <row r="127" spans="1:6" s="34" customFormat="1" ht="15">
      <c r="A127" s="136"/>
      <c r="C127" s="137"/>
      <c r="D127" s="137"/>
      <c r="E127" s="137"/>
      <c r="F127" s="137"/>
    </row>
    <row r="128" spans="1:6" s="34" customFormat="1" ht="15">
      <c r="A128" s="136"/>
      <c r="C128" s="137"/>
      <c r="D128" s="137"/>
      <c r="E128" s="137"/>
      <c r="F128" s="137"/>
    </row>
    <row r="129" spans="1:6" s="34" customFormat="1" ht="15">
      <c r="A129" s="136"/>
      <c r="C129" s="137"/>
      <c r="D129" s="137"/>
      <c r="E129" s="137"/>
      <c r="F129" s="137"/>
    </row>
    <row r="130" spans="1:6" s="34" customFormat="1" ht="15">
      <c r="A130" s="136"/>
      <c r="C130" s="137"/>
      <c r="D130" s="137"/>
      <c r="E130" s="137"/>
      <c r="F130" s="137"/>
    </row>
    <row r="131" spans="1:6" s="34" customFormat="1" ht="15">
      <c r="A131" s="136"/>
      <c r="C131" s="137"/>
      <c r="D131" s="137"/>
      <c r="E131" s="137"/>
      <c r="F131" s="137"/>
    </row>
    <row r="132" spans="1:6" s="34" customFormat="1" ht="15">
      <c r="A132" s="136"/>
      <c r="C132" s="137"/>
      <c r="D132" s="137"/>
      <c r="E132" s="137"/>
      <c r="F132" s="137"/>
    </row>
    <row r="133" spans="1:6" s="34" customFormat="1" ht="15">
      <c r="A133" s="136"/>
      <c r="C133" s="137"/>
      <c r="D133" s="137"/>
      <c r="E133" s="137"/>
      <c r="F133" s="137"/>
    </row>
    <row r="134" spans="1:6" s="34" customFormat="1" ht="15">
      <c r="A134" s="136"/>
      <c r="C134" s="137"/>
      <c r="D134" s="137"/>
      <c r="E134" s="137"/>
      <c r="F134" s="137"/>
    </row>
    <row r="135" spans="1:6" s="34" customFormat="1" ht="15">
      <c r="A135" s="136"/>
      <c r="C135" s="137"/>
      <c r="D135" s="137"/>
      <c r="E135" s="137"/>
      <c r="F135" s="137"/>
    </row>
    <row r="136" spans="1:6" s="34" customFormat="1" ht="15">
      <c r="A136" s="136"/>
      <c r="C136" s="137"/>
      <c r="D136" s="137"/>
      <c r="E136" s="137"/>
      <c r="F136" s="137"/>
    </row>
    <row r="137" spans="1:6" s="34" customFormat="1" ht="15">
      <c r="A137" s="136"/>
      <c r="C137" s="137"/>
      <c r="D137" s="137"/>
      <c r="E137" s="137"/>
      <c r="F137" s="137"/>
    </row>
    <row r="138" spans="1:6" s="34" customFormat="1" ht="15">
      <c r="A138" s="136"/>
      <c r="C138" s="137"/>
      <c r="D138" s="137"/>
      <c r="E138" s="137"/>
      <c r="F138" s="137"/>
    </row>
    <row r="139" spans="1:6" s="34" customFormat="1" ht="15">
      <c r="A139" s="136"/>
      <c r="C139" s="137"/>
      <c r="D139" s="137"/>
      <c r="E139" s="137"/>
      <c r="F139" s="137"/>
    </row>
    <row r="140" spans="1:6" s="34" customFormat="1" ht="15">
      <c r="A140" s="136"/>
      <c r="C140" s="137"/>
      <c r="D140" s="137"/>
      <c r="E140" s="137"/>
      <c r="F140" s="137"/>
    </row>
    <row r="141" spans="1:6" s="34" customFormat="1" ht="15">
      <c r="A141" s="136"/>
      <c r="C141" s="137"/>
      <c r="D141" s="137"/>
      <c r="E141" s="137"/>
      <c r="F141" s="137"/>
    </row>
    <row r="142" spans="1:6" s="34" customFormat="1" ht="15">
      <c r="A142" s="136"/>
      <c r="C142" s="137"/>
      <c r="D142" s="137"/>
      <c r="E142" s="137"/>
      <c r="F142" s="137"/>
    </row>
    <row r="143" spans="1:6" s="34" customFormat="1" ht="15">
      <c r="A143" s="136"/>
      <c r="C143" s="137"/>
      <c r="D143" s="137"/>
      <c r="E143" s="137"/>
      <c r="F143" s="137"/>
    </row>
    <row r="144" spans="1:6" s="34" customFormat="1" ht="15">
      <c r="A144" s="136"/>
      <c r="C144" s="137"/>
      <c r="D144" s="137"/>
      <c r="E144" s="137"/>
      <c r="F144" s="137"/>
    </row>
    <row r="145" spans="1:6" s="34" customFormat="1" ht="15">
      <c r="A145" s="136"/>
      <c r="C145" s="137"/>
      <c r="D145" s="137"/>
      <c r="E145" s="137"/>
      <c r="F145" s="137"/>
    </row>
    <row r="146" spans="1:6" s="34" customFormat="1" ht="15">
      <c r="A146" s="136"/>
      <c r="C146" s="137"/>
      <c r="D146" s="137"/>
      <c r="E146" s="137"/>
      <c r="F146" s="137"/>
    </row>
    <row r="147" spans="1:6" s="34" customFormat="1" ht="15">
      <c r="A147" s="136"/>
      <c r="C147" s="137"/>
      <c r="D147" s="137"/>
      <c r="E147" s="137"/>
      <c r="F147" s="137"/>
    </row>
    <row r="148" spans="1:6" s="34" customFormat="1" ht="15">
      <c r="A148" s="136"/>
      <c r="C148" s="137"/>
      <c r="D148" s="137"/>
      <c r="E148" s="137"/>
      <c r="F148" s="137"/>
    </row>
    <row r="149" spans="1:6" s="34" customFormat="1" ht="15">
      <c r="A149" s="136"/>
      <c r="C149" s="137"/>
      <c r="D149" s="137"/>
      <c r="E149" s="137"/>
      <c r="F149" s="137"/>
    </row>
    <row r="150" spans="1:6" s="34" customFormat="1" ht="15">
      <c r="A150" s="136"/>
      <c r="C150" s="137"/>
      <c r="D150" s="137"/>
      <c r="E150" s="137"/>
      <c r="F150" s="137"/>
    </row>
    <row r="151" spans="1:6" s="34" customFormat="1" ht="15">
      <c r="A151" s="136"/>
      <c r="C151" s="137"/>
      <c r="D151" s="137"/>
      <c r="E151" s="137"/>
      <c r="F151" s="137"/>
    </row>
    <row r="152" spans="1:6" s="94" customFormat="1" ht="15">
      <c r="A152" s="101"/>
      <c r="C152" s="95"/>
      <c r="D152" s="95"/>
      <c r="E152" s="95"/>
      <c r="F152" s="95"/>
    </row>
    <row r="153" spans="1:6" s="94" customFormat="1" ht="15">
      <c r="A153" s="101"/>
      <c r="C153" s="95"/>
      <c r="D153" s="95"/>
      <c r="E153" s="95"/>
      <c r="F153" s="95"/>
    </row>
    <row r="154" spans="1:6" s="94" customFormat="1" ht="15">
      <c r="A154" s="101"/>
      <c r="C154" s="95"/>
      <c r="D154" s="95"/>
      <c r="E154" s="95"/>
      <c r="F154" s="95"/>
    </row>
    <row r="155" spans="1:6" s="94" customFormat="1" ht="15">
      <c r="A155" s="101"/>
      <c r="C155" s="95"/>
      <c r="D155" s="95"/>
      <c r="E155" s="95"/>
      <c r="F155" s="95"/>
    </row>
    <row r="156" spans="1:6" s="94" customFormat="1" ht="15">
      <c r="A156" s="101"/>
      <c r="C156" s="95"/>
      <c r="D156" s="95"/>
      <c r="E156" s="95"/>
      <c r="F156" s="95"/>
    </row>
    <row r="157" spans="1:6" s="94" customFormat="1" ht="15">
      <c r="A157" s="101"/>
      <c r="C157" s="95"/>
      <c r="D157" s="95"/>
      <c r="E157" s="95"/>
      <c r="F157" s="95"/>
    </row>
    <row r="158" spans="1:6" s="94" customFormat="1" ht="15">
      <c r="A158" s="101"/>
      <c r="C158" s="95"/>
      <c r="D158" s="95"/>
      <c r="E158" s="95"/>
      <c r="F158" s="95"/>
    </row>
    <row r="159" spans="1:6" s="94" customFormat="1" ht="15">
      <c r="A159" s="101"/>
      <c r="C159" s="95"/>
      <c r="D159" s="95"/>
      <c r="E159" s="95"/>
      <c r="F159" s="95"/>
    </row>
    <row r="160" spans="1:6" s="94" customFormat="1" ht="15">
      <c r="A160" s="101"/>
      <c r="C160" s="95"/>
      <c r="D160" s="95"/>
      <c r="E160" s="95"/>
      <c r="F160" s="95"/>
    </row>
    <row r="161" spans="1:6" s="94" customFormat="1" ht="15">
      <c r="A161" s="101"/>
      <c r="C161" s="95"/>
      <c r="D161" s="95"/>
      <c r="E161" s="95"/>
      <c r="F161" s="95"/>
    </row>
    <row r="162" spans="1:6" s="94" customFormat="1" ht="15">
      <c r="A162" s="101"/>
      <c r="C162" s="95"/>
      <c r="D162" s="95"/>
      <c r="E162" s="95"/>
      <c r="F162" s="95"/>
    </row>
    <row r="163" spans="1:6" s="94" customFormat="1" ht="15">
      <c r="A163" s="101"/>
      <c r="C163" s="95"/>
      <c r="D163" s="95"/>
      <c r="E163" s="95"/>
      <c r="F163" s="95"/>
    </row>
    <row r="164" spans="1:6" s="94" customFormat="1" ht="15">
      <c r="A164" s="101"/>
      <c r="C164" s="95"/>
      <c r="D164" s="95"/>
      <c r="E164" s="95"/>
      <c r="F164" s="95"/>
    </row>
    <row r="165" spans="1:6" s="94" customFormat="1" ht="15">
      <c r="A165" s="101"/>
      <c r="C165" s="95"/>
      <c r="D165" s="95"/>
      <c r="E165" s="95"/>
      <c r="F165" s="95"/>
    </row>
    <row r="166" spans="1:6" s="94" customFormat="1" ht="15">
      <c r="A166" s="101"/>
      <c r="C166" s="95"/>
      <c r="D166" s="95"/>
      <c r="E166" s="95"/>
      <c r="F166" s="95"/>
    </row>
    <row r="167" spans="1:6" s="94" customFormat="1" ht="15">
      <c r="A167" s="101"/>
      <c r="C167" s="95"/>
      <c r="D167" s="95"/>
      <c r="E167" s="95"/>
      <c r="F167" s="95"/>
    </row>
    <row r="168" spans="1:6" s="94" customFormat="1" ht="15">
      <c r="A168" s="101"/>
      <c r="C168" s="95"/>
      <c r="D168" s="95"/>
      <c r="E168" s="95"/>
      <c r="F168" s="95"/>
    </row>
    <row r="169" spans="1:6" s="94" customFormat="1" ht="15">
      <c r="A169" s="101"/>
      <c r="C169" s="95"/>
      <c r="D169" s="95"/>
      <c r="E169" s="95"/>
      <c r="F169" s="95"/>
    </row>
    <row r="170" spans="1:6" s="94" customFormat="1" ht="15">
      <c r="A170" s="101"/>
      <c r="C170" s="95"/>
      <c r="D170" s="95"/>
      <c r="E170" s="95"/>
      <c r="F170" s="95"/>
    </row>
    <row r="171" spans="1:6" s="94" customFormat="1" ht="15">
      <c r="A171" s="101"/>
      <c r="C171" s="95"/>
      <c r="D171" s="95"/>
      <c r="E171" s="95"/>
      <c r="F171" s="95"/>
    </row>
    <row r="172" spans="1:6" s="94" customFormat="1" ht="15">
      <c r="A172" s="101"/>
      <c r="C172" s="95"/>
      <c r="D172" s="95"/>
      <c r="E172" s="95"/>
      <c r="F172" s="95"/>
    </row>
    <row r="173" spans="1:6" s="94" customFormat="1" ht="15">
      <c r="A173" s="101"/>
      <c r="C173" s="95"/>
      <c r="D173" s="95"/>
      <c r="E173" s="95"/>
      <c r="F173" s="95"/>
    </row>
    <row r="174" spans="1:6" s="94" customFormat="1" ht="15">
      <c r="A174" s="101"/>
      <c r="C174" s="95"/>
      <c r="D174" s="95"/>
      <c r="E174" s="95"/>
      <c r="F174" s="95"/>
    </row>
    <row r="175" spans="1:6" s="94" customFormat="1" ht="15">
      <c r="A175" s="101"/>
      <c r="C175" s="95"/>
      <c r="D175" s="95"/>
      <c r="E175" s="95"/>
      <c r="F175" s="95"/>
    </row>
    <row r="176" spans="1:6" s="94" customFormat="1" ht="15">
      <c r="A176" s="101"/>
      <c r="C176" s="95"/>
      <c r="D176" s="95"/>
      <c r="E176" s="95"/>
      <c r="F176" s="95"/>
    </row>
    <row r="177" spans="1:6" s="94" customFormat="1" ht="15">
      <c r="A177" s="101"/>
      <c r="C177" s="95"/>
      <c r="D177" s="95"/>
      <c r="E177" s="95"/>
      <c r="F177" s="95"/>
    </row>
    <row r="178" spans="1:6" s="94" customFormat="1" ht="15">
      <c r="A178" s="101"/>
      <c r="C178" s="95"/>
      <c r="D178" s="95"/>
      <c r="E178" s="95"/>
      <c r="F178" s="95"/>
    </row>
    <row r="179" spans="1:6" s="94" customFormat="1" ht="15">
      <c r="A179" s="101"/>
      <c r="C179" s="95"/>
      <c r="D179" s="95"/>
      <c r="E179" s="95"/>
      <c r="F179" s="95"/>
    </row>
    <row r="180" spans="1:6" s="94" customFormat="1" ht="15">
      <c r="A180" s="101"/>
      <c r="C180" s="95"/>
      <c r="D180" s="95"/>
      <c r="E180" s="95"/>
      <c r="F180" s="95"/>
    </row>
    <row r="181" spans="1:6" s="94" customFormat="1" ht="15">
      <c r="A181" s="101"/>
      <c r="C181" s="95"/>
      <c r="D181" s="95"/>
      <c r="E181" s="95"/>
      <c r="F181" s="95"/>
    </row>
    <row r="182" spans="1:6" s="94" customFormat="1" ht="15">
      <c r="A182" s="101"/>
      <c r="C182" s="95"/>
      <c r="D182" s="95"/>
      <c r="E182" s="95"/>
      <c r="F182" s="95"/>
    </row>
    <row r="183" spans="1:6" s="94" customFormat="1" ht="15">
      <c r="A183" s="101"/>
      <c r="C183" s="95"/>
      <c r="D183" s="95"/>
      <c r="E183" s="95"/>
      <c r="F183" s="95"/>
    </row>
    <row r="184" spans="1:6" s="94" customFormat="1" ht="15">
      <c r="A184" s="101"/>
      <c r="C184" s="95"/>
      <c r="D184" s="95"/>
      <c r="E184" s="95"/>
      <c r="F184" s="95"/>
    </row>
    <row r="185" spans="1:6" s="94" customFormat="1" ht="15">
      <c r="A185" s="101"/>
      <c r="C185" s="95"/>
      <c r="D185" s="95"/>
      <c r="E185" s="95"/>
      <c r="F185" s="95"/>
    </row>
    <row r="186" spans="1:6" s="94" customFormat="1" ht="15">
      <c r="A186" s="101"/>
      <c r="C186" s="95"/>
      <c r="D186" s="95"/>
      <c r="E186" s="95"/>
      <c r="F186" s="95"/>
    </row>
    <row r="187" spans="1:6" s="94" customFormat="1" ht="15">
      <c r="A187" s="101"/>
      <c r="C187" s="95"/>
      <c r="D187" s="95"/>
      <c r="E187" s="95"/>
      <c r="F187" s="95"/>
    </row>
    <row r="188" spans="1:6" s="94" customFormat="1" ht="15">
      <c r="A188" s="101"/>
      <c r="C188" s="95"/>
      <c r="D188" s="95"/>
      <c r="E188" s="95"/>
      <c r="F188" s="95"/>
    </row>
    <row r="189" spans="1:6" s="94" customFormat="1" ht="15">
      <c r="A189" s="101"/>
      <c r="C189" s="95"/>
      <c r="D189" s="95"/>
      <c r="E189" s="95"/>
      <c r="F189" s="95"/>
    </row>
    <row r="190" spans="1:6" s="94" customFormat="1" ht="15">
      <c r="A190" s="101"/>
      <c r="C190" s="95"/>
      <c r="D190" s="95"/>
      <c r="E190" s="95"/>
      <c r="F190" s="95"/>
    </row>
    <row r="191" spans="1:6" s="94" customFormat="1" ht="15">
      <c r="A191" s="101"/>
      <c r="C191" s="95"/>
      <c r="D191" s="95"/>
      <c r="E191" s="95"/>
      <c r="F191" s="95"/>
    </row>
    <row r="192" spans="1:6" s="94" customFormat="1" ht="15">
      <c r="A192" s="101"/>
      <c r="C192" s="95"/>
      <c r="D192" s="95"/>
      <c r="E192" s="95"/>
      <c r="F192" s="95"/>
    </row>
  </sheetData>
  <sheetProtection selectLockedCells="1" selectUnlockedCells="1"/>
  <mergeCells count="44">
    <mergeCell ref="E27:F27"/>
    <mergeCell ref="C56:F56"/>
    <mergeCell ref="D54:F54"/>
    <mergeCell ref="D55:F55"/>
    <mergeCell ref="D13:F13"/>
    <mergeCell ref="D14:F14"/>
    <mergeCell ref="D15:F15"/>
    <mergeCell ref="D16:F16"/>
    <mergeCell ref="A2:J2"/>
    <mergeCell ref="C62:F62"/>
    <mergeCell ref="C60:F60"/>
    <mergeCell ref="B10:F10"/>
    <mergeCell ref="B18:F18"/>
    <mergeCell ref="B25:F25"/>
    <mergeCell ref="B39:F39"/>
    <mergeCell ref="B52:F52"/>
    <mergeCell ref="B59:F59"/>
    <mergeCell ref="C22:F22"/>
    <mergeCell ref="D12:F12"/>
    <mergeCell ref="A1:J1"/>
    <mergeCell ref="C17:F17"/>
    <mergeCell ref="C50:F50"/>
    <mergeCell ref="E35:F35"/>
    <mergeCell ref="E36:F36"/>
    <mergeCell ref="B6:F7"/>
    <mergeCell ref="G6:H6"/>
    <mergeCell ref="D11:F11"/>
    <mergeCell ref="A6:A7"/>
    <mergeCell ref="C61:F61"/>
    <mergeCell ref="D53:F53"/>
    <mergeCell ref="E30:F30"/>
    <mergeCell ref="E29:F29"/>
    <mergeCell ref="C45:F45"/>
    <mergeCell ref="D57:F57"/>
    <mergeCell ref="A3:J3"/>
    <mergeCell ref="A4:J4"/>
    <mergeCell ref="D44:F44"/>
    <mergeCell ref="C63:F63"/>
    <mergeCell ref="I6:I7"/>
    <mergeCell ref="J6:J7"/>
    <mergeCell ref="C51:F51"/>
    <mergeCell ref="C58:F58"/>
    <mergeCell ref="B8:F8"/>
    <mergeCell ref="E32:F32"/>
  </mergeCells>
  <printOptions horizontalCentered="1"/>
  <pageMargins left="0.2362204724409449" right="0.3937007874015748" top="0.4724409448818898" bottom="0.1968503937007874" header="0.2362204724409449" footer="0.3543307086614173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68"/>
  <sheetViews>
    <sheetView zoomScale="85" zoomScaleNormal="85" zoomScalePageLayoutView="0" workbookViewId="0" topLeftCell="A1">
      <pane xSplit="2" ySplit="8" topLeftCell="F9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Q2" sqref="Q2"/>
    </sheetView>
  </sheetViews>
  <sheetFormatPr defaultColWidth="9.140625" defaultRowHeight="12.75"/>
  <cols>
    <col min="1" max="1" width="6.00390625" style="41" customWidth="1"/>
    <col min="2" max="2" width="48.00390625" style="41" customWidth="1"/>
    <col min="3" max="3" width="12.7109375" style="41" customWidth="1"/>
    <col min="4" max="16" width="13.00390625" style="41" customWidth="1"/>
    <col min="17" max="17" width="10.8515625" style="41" bestFit="1" customWidth="1"/>
    <col min="18" max="22" width="13.00390625" style="41" customWidth="1"/>
    <col min="23" max="23" width="9.8515625" style="41" bestFit="1" customWidth="1"/>
    <col min="24" max="24" width="11.8515625" style="344" customWidth="1"/>
    <col min="25" max="25" width="13.421875" style="344" customWidth="1"/>
    <col min="26" max="16384" width="9.140625" style="41" customWidth="1"/>
  </cols>
  <sheetData>
    <row r="1" spans="2:24" ht="15" customHeight="1"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 t="s">
        <v>257</v>
      </c>
      <c r="R1" s="341"/>
      <c r="S1" s="341"/>
      <c r="T1" s="341"/>
      <c r="U1" s="341"/>
      <c r="V1" s="341"/>
      <c r="W1" s="341"/>
      <c r="X1" s="341"/>
    </row>
    <row r="2" spans="1:14" ht="15">
      <c r="A2" s="321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25" ht="12.75">
      <c r="A3" s="766" t="s">
        <v>332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449"/>
      <c r="S3" s="449"/>
      <c r="T3" s="449"/>
      <c r="U3" s="449"/>
      <c r="V3" s="449"/>
      <c r="W3" s="449"/>
      <c r="X3" s="449"/>
      <c r="Y3" s="449"/>
    </row>
    <row r="4" spans="1:25" ht="12.75">
      <c r="A4" s="766" t="s">
        <v>74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449"/>
      <c r="S4" s="449"/>
      <c r="T4" s="449"/>
      <c r="U4" s="449"/>
      <c r="V4" s="449"/>
      <c r="W4" s="449"/>
      <c r="X4" s="449"/>
      <c r="Y4" s="449"/>
    </row>
    <row r="5" spans="1:14" ht="12.7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7:25" ht="12.75" thickBot="1">
      <c r="Q6" s="41" t="s">
        <v>997</v>
      </c>
      <c r="Y6" s="345" t="s">
        <v>997</v>
      </c>
    </row>
    <row r="7" spans="1:25" s="323" customFormat="1" ht="12">
      <c r="A7" s="771" t="s">
        <v>870</v>
      </c>
      <c r="B7" s="773" t="s">
        <v>300</v>
      </c>
      <c r="C7" s="775" t="s">
        <v>950</v>
      </c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7"/>
      <c r="R7" s="778" t="s">
        <v>951</v>
      </c>
      <c r="S7" s="776"/>
      <c r="T7" s="776"/>
      <c r="U7" s="776"/>
      <c r="V7" s="776"/>
      <c r="W7" s="777"/>
      <c r="X7" s="769" t="s">
        <v>995</v>
      </c>
      <c r="Y7" s="767" t="s">
        <v>994</v>
      </c>
    </row>
    <row r="8" spans="1:25" s="33" customFormat="1" ht="101.25">
      <c r="A8" s="772"/>
      <c r="B8" s="774"/>
      <c r="C8" s="669" t="s">
        <v>1000</v>
      </c>
      <c r="D8" s="670" t="s">
        <v>1002</v>
      </c>
      <c r="E8" s="670" t="s">
        <v>106</v>
      </c>
      <c r="F8" s="670" t="s">
        <v>107</v>
      </c>
      <c r="G8" s="670" t="s">
        <v>108</v>
      </c>
      <c r="H8" s="670" t="s">
        <v>12</v>
      </c>
      <c r="I8" s="670" t="s">
        <v>109</v>
      </c>
      <c r="J8" s="670" t="s">
        <v>110</v>
      </c>
      <c r="K8" s="670" t="s">
        <v>111</v>
      </c>
      <c r="L8" s="670" t="s">
        <v>112</v>
      </c>
      <c r="M8" s="670" t="s">
        <v>113</v>
      </c>
      <c r="N8" s="670" t="s">
        <v>114</v>
      </c>
      <c r="O8" s="670" t="s">
        <v>115</v>
      </c>
      <c r="P8" s="670" t="s">
        <v>116</v>
      </c>
      <c r="Q8" s="671" t="s">
        <v>529</v>
      </c>
      <c r="R8" s="672" t="s">
        <v>117</v>
      </c>
      <c r="S8" s="670" t="s">
        <v>118</v>
      </c>
      <c r="T8" s="670" t="s">
        <v>119</v>
      </c>
      <c r="U8" s="670" t="s">
        <v>120</v>
      </c>
      <c r="V8" s="670" t="s">
        <v>121</v>
      </c>
      <c r="W8" s="671" t="s">
        <v>529</v>
      </c>
      <c r="X8" s="770"/>
      <c r="Y8" s="768"/>
    </row>
    <row r="9" spans="1:25" s="33" customFormat="1" ht="12" thickBot="1">
      <c r="A9" s="575" t="s">
        <v>325</v>
      </c>
      <c r="B9" s="673" t="s">
        <v>326</v>
      </c>
      <c r="C9" s="447" t="s">
        <v>327</v>
      </c>
      <c r="D9" s="447" t="s">
        <v>328</v>
      </c>
      <c r="E9" s="447" t="s">
        <v>330</v>
      </c>
      <c r="F9" s="447" t="s">
        <v>331</v>
      </c>
      <c r="G9" s="447" t="s">
        <v>333</v>
      </c>
      <c r="H9" s="447" t="s">
        <v>530</v>
      </c>
      <c r="I9" s="447" t="s">
        <v>379</v>
      </c>
      <c r="J9" s="447" t="s">
        <v>531</v>
      </c>
      <c r="K9" s="447" t="s">
        <v>532</v>
      </c>
      <c r="L9" s="447" t="s">
        <v>533</v>
      </c>
      <c r="M9" s="447" t="s">
        <v>534</v>
      </c>
      <c r="N9" s="447" t="s">
        <v>535</v>
      </c>
      <c r="O9" s="447" t="s">
        <v>276</v>
      </c>
      <c r="P9" s="447" t="s">
        <v>277</v>
      </c>
      <c r="Q9" s="674" t="s">
        <v>278</v>
      </c>
      <c r="R9" s="447" t="s">
        <v>279</v>
      </c>
      <c r="S9" s="447" t="s">
        <v>280</v>
      </c>
      <c r="T9" s="447" t="s">
        <v>281</v>
      </c>
      <c r="U9" s="447" t="s">
        <v>282</v>
      </c>
      <c r="V9" s="447" t="s">
        <v>283</v>
      </c>
      <c r="W9" s="674" t="s">
        <v>284</v>
      </c>
      <c r="X9" s="675" t="s">
        <v>285</v>
      </c>
      <c r="Y9" s="676" t="s">
        <v>286</v>
      </c>
    </row>
    <row r="10" spans="1:25" ht="12">
      <c r="A10" s="439">
        <v>1</v>
      </c>
      <c r="B10" s="440" t="s">
        <v>933</v>
      </c>
      <c r="C10" s="441">
        <v>0</v>
      </c>
      <c r="D10" s="442">
        <v>0</v>
      </c>
      <c r="E10" s="442">
        <v>0</v>
      </c>
      <c r="F10" s="442">
        <v>9633021</v>
      </c>
      <c r="G10" s="442">
        <v>0</v>
      </c>
      <c r="H10" s="442">
        <v>0</v>
      </c>
      <c r="I10" s="442">
        <v>0</v>
      </c>
      <c r="J10" s="442">
        <v>0</v>
      </c>
      <c r="K10" s="442">
        <v>0</v>
      </c>
      <c r="L10" s="442">
        <v>0</v>
      </c>
      <c r="M10" s="442">
        <v>0</v>
      </c>
      <c r="N10" s="442">
        <v>0</v>
      </c>
      <c r="O10" s="442">
        <v>0</v>
      </c>
      <c r="P10" s="442">
        <v>0</v>
      </c>
      <c r="Q10" s="443">
        <v>9633021</v>
      </c>
      <c r="R10" s="444">
        <v>0</v>
      </c>
      <c r="S10" s="442">
        <v>0</v>
      </c>
      <c r="T10" s="442">
        <v>0</v>
      </c>
      <c r="U10" s="442">
        <v>0</v>
      </c>
      <c r="V10" s="442">
        <v>0</v>
      </c>
      <c r="W10" s="443">
        <v>0</v>
      </c>
      <c r="X10" s="445"/>
      <c r="Y10" s="446">
        <f>+Q10+W10+X10</f>
        <v>9633021</v>
      </c>
    </row>
    <row r="11" spans="1:25" ht="22.5">
      <c r="A11" s="409">
        <v>2</v>
      </c>
      <c r="B11" s="427" t="s">
        <v>934</v>
      </c>
      <c r="C11" s="435">
        <v>0</v>
      </c>
      <c r="D11" s="416">
        <v>0</v>
      </c>
      <c r="E11" s="416">
        <v>0</v>
      </c>
      <c r="F11" s="416">
        <v>12690063</v>
      </c>
      <c r="G11" s="416">
        <v>0</v>
      </c>
      <c r="H11" s="416">
        <v>0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8">
        <v>12690063</v>
      </c>
      <c r="R11" s="431">
        <v>0</v>
      </c>
      <c r="S11" s="416">
        <v>0</v>
      </c>
      <c r="T11" s="416">
        <v>0</v>
      </c>
      <c r="U11" s="416">
        <v>0</v>
      </c>
      <c r="V11" s="416">
        <v>0</v>
      </c>
      <c r="W11" s="418">
        <v>0</v>
      </c>
      <c r="X11" s="413"/>
      <c r="Y11" s="410">
        <f aca="true" t="shared" si="0" ref="Y11:Y68">+Q11+W11+X11</f>
        <v>12690063</v>
      </c>
    </row>
    <row r="12" spans="1:25" ht="22.5">
      <c r="A12" s="409">
        <v>3</v>
      </c>
      <c r="B12" s="427" t="s">
        <v>1003</v>
      </c>
      <c r="C12" s="435">
        <v>0</v>
      </c>
      <c r="D12" s="416">
        <v>0</v>
      </c>
      <c r="E12" s="416">
        <v>0</v>
      </c>
      <c r="F12" s="416">
        <v>10624645</v>
      </c>
      <c r="G12" s="416">
        <v>0</v>
      </c>
      <c r="H12" s="416">
        <v>0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16">
        <v>0</v>
      </c>
      <c r="Q12" s="418">
        <v>10624645</v>
      </c>
      <c r="R12" s="431">
        <v>0</v>
      </c>
      <c r="S12" s="416">
        <v>0</v>
      </c>
      <c r="T12" s="416">
        <v>0</v>
      </c>
      <c r="U12" s="416">
        <v>0</v>
      </c>
      <c r="V12" s="416">
        <v>0</v>
      </c>
      <c r="W12" s="418">
        <v>0</v>
      </c>
      <c r="X12" s="413"/>
      <c r="Y12" s="410">
        <f t="shared" si="0"/>
        <v>10624645</v>
      </c>
    </row>
    <row r="13" spans="1:25" ht="12.75" customHeight="1">
      <c r="A13" s="409">
        <v>4</v>
      </c>
      <c r="B13" s="427" t="s">
        <v>935</v>
      </c>
      <c r="C13" s="435">
        <v>0</v>
      </c>
      <c r="D13" s="416">
        <v>0</v>
      </c>
      <c r="E13" s="416">
        <v>0</v>
      </c>
      <c r="F13" s="416">
        <v>1405329</v>
      </c>
      <c r="G13" s="416">
        <v>0</v>
      </c>
      <c r="H13" s="416">
        <v>0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6">
        <v>0</v>
      </c>
      <c r="P13" s="416">
        <v>0</v>
      </c>
      <c r="Q13" s="418">
        <v>1405329</v>
      </c>
      <c r="R13" s="431">
        <v>0</v>
      </c>
      <c r="S13" s="416">
        <v>0</v>
      </c>
      <c r="T13" s="416">
        <v>0</v>
      </c>
      <c r="U13" s="416">
        <v>0</v>
      </c>
      <c r="V13" s="416">
        <v>0</v>
      </c>
      <c r="W13" s="418">
        <v>0</v>
      </c>
      <c r="X13" s="413"/>
      <c r="Y13" s="410">
        <f t="shared" si="0"/>
        <v>1405329</v>
      </c>
    </row>
    <row r="14" spans="1:25" ht="22.5">
      <c r="A14" s="409">
        <v>5</v>
      </c>
      <c r="B14" s="427" t="s">
        <v>936</v>
      </c>
      <c r="C14" s="435">
        <v>0</v>
      </c>
      <c r="D14" s="416">
        <v>0</v>
      </c>
      <c r="E14" s="416">
        <v>0</v>
      </c>
      <c r="F14" s="416">
        <v>2670727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>
        <v>0</v>
      </c>
      <c r="N14" s="416">
        <v>0</v>
      </c>
      <c r="O14" s="416">
        <v>0</v>
      </c>
      <c r="P14" s="416">
        <v>0</v>
      </c>
      <c r="Q14" s="418">
        <v>2670727</v>
      </c>
      <c r="R14" s="431">
        <v>0</v>
      </c>
      <c r="S14" s="416">
        <v>0</v>
      </c>
      <c r="T14" s="416">
        <v>0</v>
      </c>
      <c r="U14" s="416">
        <v>0</v>
      </c>
      <c r="V14" s="416">
        <v>0</v>
      </c>
      <c r="W14" s="418">
        <v>0</v>
      </c>
      <c r="X14" s="413"/>
      <c r="Y14" s="410">
        <f t="shared" si="0"/>
        <v>2670727</v>
      </c>
    </row>
    <row r="15" spans="1:25" ht="12">
      <c r="A15" s="409">
        <v>6</v>
      </c>
      <c r="B15" s="427" t="s">
        <v>937</v>
      </c>
      <c r="C15" s="435">
        <v>0</v>
      </c>
      <c r="D15" s="416">
        <v>0</v>
      </c>
      <c r="E15" s="416">
        <v>0</v>
      </c>
      <c r="F15" s="416">
        <v>268107</v>
      </c>
      <c r="G15" s="416">
        <v>0</v>
      </c>
      <c r="H15" s="416">
        <v>0</v>
      </c>
      <c r="I15" s="416">
        <v>0</v>
      </c>
      <c r="J15" s="416">
        <v>0</v>
      </c>
      <c r="K15" s="416">
        <v>0</v>
      </c>
      <c r="L15" s="416">
        <v>0</v>
      </c>
      <c r="M15" s="416">
        <v>0</v>
      </c>
      <c r="N15" s="416">
        <v>0</v>
      </c>
      <c r="O15" s="416">
        <v>0</v>
      </c>
      <c r="P15" s="416">
        <v>0</v>
      </c>
      <c r="Q15" s="418">
        <v>268107</v>
      </c>
      <c r="R15" s="431">
        <v>0</v>
      </c>
      <c r="S15" s="416">
        <v>0</v>
      </c>
      <c r="T15" s="416">
        <v>0</v>
      </c>
      <c r="U15" s="416">
        <v>0</v>
      </c>
      <c r="V15" s="416">
        <v>0</v>
      </c>
      <c r="W15" s="418">
        <v>0</v>
      </c>
      <c r="X15" s="413"/>
      <c r="Y15" s="410">
        <f t="shared" si="0"/>
        <v>268107</v>
      </c>
    </row>
    <row r="16" spans="1:25" ht="12">
      <c r="A16" s="409">
        <v>7</v>
      </c>
      <c r="B16" s="427" t="s">
        <v>947</v>
      </c>
      <c r="C16" s="435">
        <v>0</v>
      </c>
      <c r="D16" s="416">
        <v>0</v>
      </c>
      <c r="E16" s="416">
        <v>0</v>
      </c>
      <c r="F16" s="416">
        <v>37291892</v>
      </c>
      <c r="G16" s="416">
        <v>0</v>
      </c>
      <c r="H16" s="416">
        <v>0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</v>
      </c>
      <c r="O16" s="416">
        <v>0</v>
      </c>
      <c r="P16" s="416">
        <v>0</v>
      </c>
      <c r="Q16" s="418">
        <v>37291892</v>
      </c>
      <c r="R16" s="431">
        <v>0</v>
      </c>
      <c r="S16" s="416">
        <v>0</v>
      </c>
      <c r="T16" s="416">
        <v>0</v>
      </c>
      <c r="U16" s="416">
        <v>0</v>
      </c>
      <c r="V16" s="416">
        <v>0</v>
      </c>
      <c r="W16" s="418">
        <v>0</v>
      </c>
      <c r="X16" s="414"/>
      <c r="Y16" s="410">
        <f t="shared" si="0"/>
        <v>37291892</v>
      </c>
    </row>
    <row r="17" spans="1:25" ht="22.5">
      <c r="A17" s="409">
        <v>8</v>
      </c>
      <c r="B17" s="427" t="s">
        <v>100</v>
      </c>
      <c r="C17" s="435">
        <v>0</v>
      </c>
      <c r="D17" s="416">
        <v>0</v>
      </c>
      <c r="E17" s="416">
        <v>0</v>
      </c>
      <c r="F17" s="416">
        <v>3872196</v>
      </c>
      <c r="G17" s="416">
        <v>0</v>
      </c>
      <c r="H17" s="416">
        <v>0</v>
      </c>
      <c r="I17" s="416">
        <v>0</v>
      </c>
      <c r="J17" s="416">
        <v>0</v>
      </c>
      <c r="K17" s="416">
        <v>0</v>
      </c>
      <c r="L17" s="416">
        <v>0</v>
      </c>
      <c r="M17" s="416">
        <v>0</v>
      </c>
      <c r="N17" s="416">
        <v>0</v>
      </c>
      <c r="O17" s="416">
        <v>0</v>
      </c>
      <c r="P17" s="416">
        <v>0</v>
      </c>
      <c r="Q17" s="418">
        <v>3872196</v>
      </c>
      <c r="R17" s="431">
        <v>0</v>
      </c>
      <c r="S17" s="416">
        <v>0</v>
      </c>
      <c r="T17" s="416">
        <v>0</v>
      </c>
      <c r="U17" s="416">
        <v>0</v>
      </c>
      <c r="V17" s="416">
        <v>0</v>
      </c>
      <c r="W17" s="418">
        <v>0</v>
      </c>
      <c r="X17" s="413"/>
      <c r="Y17" s="410">
        <f t="shared" si="0"/>
        <v>3872196</v>
      </c>
    </row>
    <row r="18" spans="1:25" ht="12">
      <c r="A18" s="409">
        <v>9</v>
      </c>
      <c r="B18" s="427" t="s">
        <v>92</v>
      </c>
      <c r="C18" s="435">
        <v>0</v>
      </c>
      <c r="D18" s="416">
        <v>0</v>
      </c>
      <c r="E18" s="416">
        <v>0</v>
      </c>
      <c r="F18" s="416">
        <v>24000</v>
      </c>
      <c r="G18" s="416">
        <v>0</v>
      </c>
      <c r="H18" s="416">
        <v>0</v>
      </c>
      <c r="I18" s="416">
        <v>0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0</v>
      </c>
      <c r="P18" s="416">
        <v>0</v>
      </c>
      <c r="Q18" s="418">
        <v>24000</v>
      </c>
      <c r="R18" s="431">
        <v>0</v>
      </c>
      <c r="S18" s="416">
        <v>0</v>
      </c>
      <c r="T18" s="416">
        <v>0</v>
      </c>
      <c r="U18" s="416">
        <v>0</v>
      </c>
      <c r="V18" s="416">
        <v>0</v>
      </c>
      <c r="W18" s="418">
        <v>0</v>
      </c>
      <c r="X18" s="413"/>
      <c r="Y18" s="410">
        <f t="shared" si="0"/>
        <v>24000</v>
      </c>
    </row>
    <row r="19" spans="1:25" ht="22.5">
      <c r="A19" s="409">
        <v>10</v>
      </c>
      <c r="B19" s="427" t="s">
        <v>93</v>
      </c>
      <c r="C19" s="435">
        <v>0</v>
      </c>
      <c r="D19" s="416">
        <v>0</v>
      </c>
      <c r="E19" s="416">
        <v>0</v>
      </c>
      <c r="F19" s="416">
        <v>443390</v>
      </c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8">
        <v>443390</v>
      </c>
      <c r="R19" s="431">
        <v>0</v>
      </c>
      <c r="S19" s="416">
        <v>0</v>
      </c>
      <c r="T19" s="416">
        <v>0</v>
      </c>
      <c r="U19" s="416">
        <v>0</v>
      </c>
      <c r="V19" s="416">
        <v>0</v>
      </c>
      <c r="W19" s="418">
        <v>0</v>
      </c>
      <c r="X19" s="413"/>
      <c r="Y19" s="410">
        <f t="shared" si="0"/>
        <v>443390</v>
      </c>
    </row>
    <row r="20" spans="1:25" ht="12">
      <c r="A20" s="409">
        <v>11</v>
      </c>
      <c r="B20" s="427" t="s">
        <v>938</v>
      </c>
      <c r="C20" s="435">
        <v>0</v>
      </c>
      <c r="D20" s="416">
        <v>0</v>
      </c>
      <c r="E20" s="416">
        <v>0</v>
      </c>
      <c r="F20" s="416">
        <v>3404806</v>
      </c>
      <c r="G20" s="416">
        <v>0</v>
      </c>
      <c r="H20" s="416">
        <v>0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8">
        <v>3404806</v>
      </c>
      <c r="R20" s="431">
        <v>0</v>
      </c>
      <c r="S20" s="416">
        <v>0</v>
      </c>
      <c r="T20" s="416">
        <v>0</v>
      </c>
      <c r="U20" s="416">
        <v>0</v>
      </c>
      <c r="V20" s="416">
        <v>0</v>
      </c>
      <c r="W20" s="418">
        <v>0</v>
      </c>
      <c r="X20" s="413"/>
      <c r="Y20" s="410">
        <f t="shared" si="0"/>
        <v>3404806</v>
      </c>
    </row>
    <row r="21" spans="1:25" ht="13.5" customHeight="1">
      <c r="A21" s="409">
        <v>12</v>
      </c>
      <c r="B21" s="428" t="s">
        <v>962</v>
      </c>
      <c r="C21" s="436">
        <v>0</v>
      </c>
      <c r="D21" s="417">
        <v>0</v>
      </c>
      <c r="E21" s="417">
        <v>0</v>
      </c>
      <c r="F21" s="417">
        <v>41164088</v>
      </c>
      <c r="G21" s="417">
        <v>0</v>
      </c>
      <c r="H21" s="417">
        <v>0</v>
      </c>
      <c r="I21" s="417">
        <v>0</v>
      </c>
      <c r="J21" s="417">
        <v>0</v>
      </c>
      <c r="K21" s="417">
        <v>0</v>
      </c>
      <c r="L21" s="417">
        <v>0</v>
      </c>
      <c r="M21" s="417">
        <v>0</v>
      </c>
      <c r="N21" s="417">
        <v>0</v>
      </c>
      <c r="O21" s="417">
        <v>0</v>
      </c>
      <c r="P21" s="417">
        <v>0</v>
      </c>
      <c r="Q21" s="419">
        <v>41164088</v>
      </c>
      <c r="R21" s="432">
        <v>0</v>
      </c>
      <c r="S21" s="417">
        <v>0</v>
      </c>
      <c r="T21" s="417">
        <v>0</v>
      </c>
      <c r="U21" s="417">
        <v>0</v>
      </c>
      <c r="V21" s="417">
        <v>0</v>
      </c>
      <c r="W21" s="419">
        <v>0</v>
      </c>
      <c r="X21" s="414"/>
      <c r="Y21" s="410">
        <f t="shared" si="0"/>
        <v>41164088</v>
      </c>
    </row>
    <row r="22" spans="1:25" ht="22.5">
      <c r="A22" s="409">
        <v>13</v>
      </c>
      <c r="B22" s="427" t="s">
        <v>101</v>
      </c>
      <c r="C22" s="435">
        <v>0</v>
      </c>
      <c r="D22" s="416">
        <v>0</v>
      </c>
      <c r="E22" s="416">
        <v>0</v>
      </c>
      <c r="F22" s="416">
        <v>13626610</v>
      </c>
      <c r="G22" s="416">
        <v>0</v>
      </c>
      <c r="H22" s="416">
        <v>0</v>
      </c>
      <c r="I22" s="416">
        <v>0</v>
      </c>
      <c r="J22" s="416">
        <v>0</v>
      </c>
      <c r="K22" s="416">
        <v>0</v>
      </c>
      <c r="L22" s="416">
        <v>0</v>
      </c>
      <c r="M22" s="416">
        <v>0</v>
      </c>
      <c r="N22" s="416">
        <v>0</v>
      </c>
      <c r="O22" s="416">
        <v>0</v>
      </c>
      <c r="P22" s="416">
        <v>0</v>
      </c>
      <c r="Q22" s="418">
        <v>13626610</v>
      </c>
      <c r="R22" s="431">
        <v>150000</v>
      </c>
      <c r="S22" s="416">
        <v>0</v>
      </c>
      <c r="T22" s="416">
        <v>0</v>
      </c>
      <c r="U22" s="416">
        <v>0</v>
      </c>
      <c r="V22" s="416">
        <v>0</v>
      </c>
      <c r="W22" s="418">
        <v>150000</v>
      </c>
      <c r="X22" s="413"/>
      <c r="Y22" s="410">
        <f t="shared" si="0"/>
        <v>13776610</v>
      </c>
    </row>
    <row r="23" spans="1:25" ht="22.5">
      <c r="A23" s="409">
        <v>14</v>
      </c>
      <c r="B23" s="427" t="s">
        <v>94</v>
      </c>
      <c r="C23" s="435">
        <v>0</v>
      </c>
      <c r="D23" s="416">
        <v>0</v>
      </c>
      <c r="E23" s="416">
        <v>0</v>
      </c>
      <c r="F23" s="416">
        <v>13626610</v>
      </c>
      <c r="G23" s="416">
        <v>0</v>
      </c>
      <c r="H23" s="416">
        <v>0</v>
      </c>
      <c r="I23" s="416">
        <v>0</v>
      </c>
      <c r="J23" s="416">
        <v>0</v>
      </c>
      <c r="K23" s="416">
        <v>0</v>
      </c>
      <c r="L23" s="416">
        <v>0</v>
      </c>
      <c r="M23" s="416">
        <v>0</v>
      </c>
      <c r="N23" s="416">
        <v>0</v>
      </c>
      <c r="O23" s="416">
        <v>0</v>
      </c>
      <c r="P23" s="416">
        <v>0</v>
      </c>
      <c r="Q23" s="418">
        <v>13626610</v>
      </c>
      <c r="R23" s="431">
        <v>0</v>
      </c>
      <c r="S23" s="416">
        <v>0</v>
      </c>
      <c r="T23" s="416">
        <v>0</v>
      </c>
      <c r="U23" s="416">
        <v>0</v>
      </c>
      <c r="V23" s="416">
        <v>0</v>
      </c>
      <c r="W23" s="418">
        <v>0</v>
      </c>
      <c r="X23" s="413"/>
      <c r="Y23" s="410">
        <f t="shared" si="0"/>
        <v>13626610</v>
      </c>
    </row>
    <row r="24" spans="1:25" ht="13.5" customHeight="1">
      <c r="A24" s="409">
        <v>15</v>
      </c>
      <c r="B24" s="427" t="s">
        <v>95</v>
      </c>
      <c r="C24" s="435">
        <v>0</v>
      </c>
      <c r="D24" s="416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416">
        <v>0</v>
      </c>
      <c r="L24" s="416">
        <v>0</v>
      </c>
      <c r="M24" s="416">
        <v>0</v>
      </c>
      <c r="N24" s="416">
        <v>0</v>
      </c>
      <c r="O24" s="416">
        <v>0</v>
      </c>
      <c r="P24" s="416">
        <v>0</v>
      </c>
      <c r="Q24" s="418">
        <v>0</v>
      </c>
      <c r="R24" s="431">
        <v>150000</v>
      </c>
      <c r="S24" s="416">
        <v>0</v>
      </c>
      <c r="T24" s="416">
        <v>0</v>
      </c>
      <c r="U24" s="416">
        <v>0</v>
      </c>
      <c r="V24" s="416">
        <v>0</v>
      </c>
      <c r="W24" s="418">
        <v>150000</v>
      </c>
      <c r="X24" s="414"/>
      <c r="Y24" s="410">
        <f t="shared" si="0"/>
        <v>150000</v>
      </c>
    </row>
    <row r="25" spans="1:25" ht="13.5" customHeight="1">
      <c r="A25" s="409">
        <v>16</v>
      </c>
      <c r="B25" s="428" t="s">
        <v>1010</v>
      </c>
      <c r="C25" s="436">
        <v>0</v>
      </c>
      <c r="D25" s="417">
        <v>0</v>
      </c>
      <c r="E25" s="417">
        <v>0</v>
      </c>
      <c r="F25" s="417">
        <v>13626610</v>
      </c>
      <c r="G25" s="417">
        <v>0</v>
      </c>
      <c r="H25" s="417">
        <v>0</v>
      </c>
      <c r="I25" s="417">
        <v>0</v>
      </c>
      <c r="J25" s="417">
        <v>0</v>
      </c>
      <c r="K25" s="417">
        <v>0</v>
      </c>
      <c r="L25" s="417">
        <v>0</v>
      </c>
      <c r="M25" s="417">
        <v>0</v>
      </c>
      <c r="N25" s="417">
        <v>0</v>
      </c>
      <c r="O25" s="417">
        <v>0</v>
      </c>
      <c r="P25" s="417">
        <v>0</v>
      </c>
      <c r="Q25" s="419">
        <v>13626610</v>
      </c>
      <c r="R25" s="432">
        <v>150000</v>
      </c>
      <c r="S25" s="417">
        <v>0</v>
      </c>
      <c r="T25" s="417">
        <v>0</v>
      </c>
      <c r="U25" s="417">
        <v>0</v>
      </c>
      <c r="V25" s="417">
        <v>0</v>
      </c>
      <c r="W25" s="419">
        <v>150000</v>
      </c>
      <c r="X25" s="413"/>
      <c r="Y25" s="410">
        <f t="shared" si="0"/>
        <v>13776610</v>
      </c>
    </row>
    <row r="26" spans="1:25" ht="12">
      <c r="A26" s="409">
        <v>17</v>
      </c>
      <c r="B26" s="427" t="s">
        <v>102</v>
      </c>
      <c r="C26" s="435">
        <v>0</v>
      </c>
      <c r="D26" s="416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16">
        <v>1655</v>
      </c>
      <c r="Q26" s="418">
        <v>1655</v>
      </c>
      <c r="R26" s="431">
        <v>0</v>
      </c>
      <c r="S26" s="416">
        <v>0</v>
      </c>
      <c r="T26" s="416">
        <v>0</v>
      </c>
      <c r="U26" s="416">
        <v>0</v>
      </c>
      <c r="V26" s="416">
        <v>0</v>
      </c>
      <c r="W26" s="418">
        <v>0</v>
      </c>
      <c r="X26" s="413"/>
      <c r="Y26" s="410">
        <f t="shared" si="0"/>
        <v>1655</v>
      </c>
    </row>
    <row r="27" spans="1:25" ht="22.5">
      <c r="A27" s="409">
        <v>18</v>
      </c>
      <c r="B27" s="427" t="s">
        <v>96</v>
      </c>
      <c r="C27" s="435">
        <v>0</v>
      </c>
      <c r="D27" s="416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6">
        <v>1655</v>
      </c>
      <c r="Q27" s="418">
        <v>1655</v>
      </c>
      <c r="R27" s="431">
        <v>0</v>
      </c>
      <c r="S27" s="416">
        <v>0</v>
      </c>
      <c r="T27" s="416">
        <v>0</v>
      </c>
      <c r="U27" s="416">
        <v>0</v>
      </c>
      <c r="V27" s="416">
        <v>0</v>
      </c>
      <c r="W27" s="418">
        <v>0</v>
      </c>
      <c r="X27" s="413"/>
      <c r="Y27" s="410">
        <f t="shared" si="0"/>
        <v>1655</v>
      </c>
    </row>
    <row r="28" spans="1:25" ht="12">
      <c r="A28" s="409">
        <v>19</v>
      </c>
      <c r="B28" s="427" t="s">
        <v>103</v>
      </c>
      <c r="C28" s="435">
        <v>0</v>
      </c>
      <c r="D28" s="416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1655</v>
      </c>
      <c r="Q28" s="418">
        <v>1655</v>
      </c>
      <c r="R28" s="431">
        <v>0</v>
      </c>
      <c r="S28" s="416">
        <v>0</v>
      </c>
      <c r="T28" s="416">
        <v>0</v>
      </c>
      <c r="U28" s="416">
        <v>0</v>
      </c>
      <c r="V28" s="416">
        <v>0</v>
      </c>
      <c r="W28" s="418">
        <v>0</v>
      </c>
      <c r="X28" s="413"/>
      <c r="Y28" s="410">
        <f t="shared" si="0"/>
        <v>1655</v>
      </c>
    </row>
    <row r="29" spans="1:25" ht="12">
      <c r="A29" s="409">
        <v>20</v>
      </c>
      <c r="B29" s="427" t="s">
        <v>1011</v>
      </c>
      <c r="C29" s="435">
        <v>0</v>
      </c>
      <c r="D29" s="416">
        <v>0</v>
      </c>
      <c r="E29" s="416">
        <v>0</v>
      </c>
      <c r="F29" s="416">
        <v>0</v>
      </c>
      <c r="G29" s="416">
        <v>0</v>
      </c>
      <c r="H29" s="416">
        <v>0</v>
      </c>
      <c r="I29" s="416">
        <v>0</v>
      </c>
      <c r="J29" s="416">
        <v>0</v>
      </c>
      <c r="K29" s="416">
        <v>0</v>
      </c>
      <c r="L29" s="416">
        <v>0</v>
      </c>
      <c r="M29" s="416">
        <v>0</v>
      </c>
      <c r="N29" s="416">
        <v>0</v>
      </c>
      <c r="O29" s="416">
        <v>0</v>
      </c>
      <c r="P29" s="416">
        <v>2402437</v>
      </c>
      <c r="Q29" s="418">
        <v>2402437</v>
      </c>
      <c r="R29" s="431">
        <v>0</v>
      </c>
      <c r="S29" s="416">
        <v>0</v>
      </c>
      <c r="T29" s="416">
        <v>0</v>
      </c>
      <c r="U29" s="416">
        <v>0</v>
      </c>
      <c r="V29" s="416">
        <v>0</v>
      </c>
      <c r="W29" s="418">
        <v>0</v>
      </c>
      <c r="X29" s="413"/>
      <c r="Y29" s="410">
        <f t="shared" si="0"/>
        <v>2402437</v>
      </c>
    </row>
    <row r="30" spans="1:25" ht="12">
      <c r="A30" s="409">
        <v>21</v>
      </c>
      <c r="B30" s="427" t="s">
        <v>939</v>
      </c>
      <c r="C30" s="435"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1917200</v>
      </c>
      <c r="Q30" s="418">
        <v>1917200</v>
      </c>
      <c r="R30" s="431">
        <v>0</v>
      </c>
      <c r="S30" s="416">
        <v>0</v>
      </c>
      <c r="T30" s="416">
        <v>0</v>
      </c>
      <c r="U30" s="416">
        <v>0</v>
      </c>
      <c r="V30" s="416">
        <v>0</v>
      </c>
      <c r="W30" s="418">
        <v>0</v>
      </c>
      <c r="X30" s="413"/>
      <c r="Y30" s="410">
        <f t="shared" si="0"/>
        <v>1917200</v>
      </c>
    </row>
    <row r="31" spans="1:25" ht="12">
      <c r="A31" s="409">
        <v>22</v>
      </c>
      <c r="B31" s="427" t="s">
        <v>940</v>
      </c>
      <c r="C31" s="435">
        <v>0</v>
      </c>
      <c r="D31" s="416">
        <v>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16">
        <v>485237</v>
      </c>
      <c r="Q31" s="418">
        <v>485237</v>
      </c>
      <c r="R31" s="431">
        <v>0</v>
      </c>
      <c r="S31" s="416">
        <v>0</v>
      </c>
      <c r="T31" s="416">
        <v>0</v>
      </c>
      <c r="U31" s="416">
        <v>0</v>
      </c>
      <c r="V31" s="416">
        <v>0</v>
      </c>
      <c r="W31" s="418">
        <v>0</v>
      </c>
      <c r="X31" s="413"/>
      <c r="Y31" s="410">
        <f t="shared" si="0"/>
        <v>485237</v>
      </c>
    </row>
    <row r="32" spans="1:25" ht="12">
      <c r="A32" s="409">
        <v>23</v>
      </c>
      <c r="B32" s="427" t="s">
        <v>0</v>
      </c>
      <c r="C32" s="435">
        <v>0</v>
      </c>
      <c r="D32" s="416">
        <v>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16">
        <v>5184520</v>
      </c>
      <c r="Q32" s="418">
        <v>5184520</v>
      </c>
      <c r="R32" s="431">
        <v>0</v>
      </c>
      <c r="S32" s="416">
        <v>0</v>
      </c>
      <c r="T32" s="416">
        <v>0</v>
      </c>
      <c r="U32" s="416">
        <v>0</v>
      </c>
      <c r="V32" s="416">
        <v>0</v>
      </c>
      <c r="W32" s="418">
        <v>0</v>
      </c>
      <c r="X32" s="413"/>
      <c r="Y32" s="410">
        <f t="shared" si="0"/>
        <v>5184520</v>
      </c>
    </row>
    <row r="33" spans="1:25" ht="22.5">
      <c r="A33" s="409">
        <v>24</v>
      </c>
      <c r="B33" s="427" t="s">
        <v>941</v>
      </c>
      <c r="C33" s="435">
        <v>0</v>
      </c>
      <c r="D33" s="416">
        <v>0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0</v>
      </c>
      <c r="K33" s="416">
        <v>0</v>
      </c>
      <c r="L33" s="416">
        <v>0</v>
      </c>
      <c r="M33" s="416">
        <v>0</v>
      </c>
      <c r="N33" s="416">
        <v>0</v>
      </c>
      <c r="O33" s="416">
        <v>0</v>
      </c>
      <c r="P33" s="416">
        <v>5184520</v>
      </c>
      <c r="Q33" s="418">
        <v>5184520</v>
      </c>
      <c r="R33" s="431">
        <v>0</v>
      </c>
      <c r="S33" s="416">
        <v>0</v>
      </c>
      <c r="T33" s="416">
        <v>0</v>
      </c>
      <c r="U33" s="416">
        <v>0</v>
      </c>
      <c r="V33" s="416">
        <v>0</v>
      </c>
      <c r="W33" s="418">
        <v>0</v>
      </c>
      <c r="X33" s="413"/>
      <c r="Y33" s="410">
        <f t="shared" si="0"/>
        <v>5184520</v>
      </c>
    </row>
    <row r="34" spans="1:25" ht="12">
      <c r="A34" s="409">
        <v>25</v>
      </c>
      <c r="B34" s="427" t="s">
        <v>948</v>
      </c>
      <c r="C34" s="435">
        <v>0</v>
      </c>
      <c r="D34" s="416">
        <v>0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6">
        <v>0</v>
      </c>
      <c r="K34" s="416">
        <v>0</v>
      </c>
      <c r="L34" s="416">
        <v>0</v>
      </c>
      <c r="M34" s="416">
        <v>0</v>
      </c>
      <c r="N34" s="416">
        <v>0</v>
      </c>
      <c r="O34" s="416">
        <v>0</v>
      </c>
      <c r="P34" s="416">
        <v>2370756</v>
      </c>
      <c r="Q34" s="418">
        <v>2370756</v>
      </c>
      <c r="R34" s="431">
        <v>0</v>
      </c>
      <c r="S34" s="416">
        <v>0</v>
      </c>
      <c r="T34" s="416">
        <v>0</v>
      </c>
      <c r="U34" s="416">
        <v>0</v>
      </c>
      <c r="V34" s="416">
        <v>0</v>
      </c>
      <c r="W34" s="418">
        <v>0</v>
      </c>
      <c r="X34" s="414"/>
      <c r="Y34" s="410">
        <f t="shared" si="0"/>
        <v>2370756</v>
      </c>
    </row>
    <row r="35" spans="1:25" ht="22.5">
      <c r="A35" s="409">
        <v>26</v>
      </c>
      <c r="B35" s="427" t="s">
        <v>942</v>
      </c>
      <c r="C35" s="435">
        <v>0</v>
      </c>
      <c r="D35" s="416">
        <v>0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0</v>
      </c>
      <c r="K35" s="416">
        <v>0</v>
      </c>
      <c r="L35" s="416">
        <v>0</v>
      </c>
      <c r="M35" s="416">
        <v>0</v>
      </c>
      <c r="N35" s="416">
        <v>0</v>
      </c>
      <c r="O35" s="416">
        <v>0</v>
      </c>
      <c r="P35" s="416">
        <v>2370756</v>
      </c>
      <c r="Q35" s="418">
        <v>2370756</v>
      </c>
      <c r="R35" s="431">
        <v>0</v>
      </c>
      <c r="S35" s="416">
        <v>0</v>
      </c>
      <c r="T35" s="416">
        <v>0</v>
      </c>
      <c r="U35" s="416">
        <v>0</v>
      </c>
      <c r="V35" s="416">
        <v>0</v>
      </c>
      <c r="W35" s="418">
        <v>0</v>
      </c>
      <c r="X35" s="413"/>
      <c r="Y35" s="410">
        <f t="shared" si="0"/>
        <v>2370756</v>
      </c>
    </row>
    <row r="36" spans="1:25" ht="12">
      <c r="A36" s="409">
        <v>27</v>
      </c>
      <c r="B36" s="427" t="s">
        <v>963</v>
      </c>
      <c r="C36" s="435">
        <v>0</v>
      </c>
      <c r="D36" s="416">
        <v>0</v>
      </c>
      <c r="E36" s="416">
        <v>0</v>
      </c>
      <c r="F36" s="416">
        <v>0</v>
      </c>
      <c r="G36" s="416">
        <v>0</v>
      </c>
      <c r="H36" s="416">
        <v>0</v>
      </c>
      <c r="I36" s="416">
        <v>0</v>
      </c>
      <c r="J36" s="416">
        <v>0</v>
      </c>
      <c r="K36" s="416">
        <v>0</v>
      </c>
      <c r="L36" s="416">
        <v>0</v>
      </c>
      <c r="M36" s="416">
        <v>0</v>
      </c>
      <c r="N36" s="416">
        <v>0</v>
      </c>
      <c r="O36" s="416">
        <v>0</v>
      </c>
      <c r="P36" s="416">
        <v>568810</v>
      </c>
      <c r="Q36" s="418">
        <v>568810</v>
      </c>
      <c r="R36" s="431">
        <v>0</v>
      </c>
      <c r="S36" s="416">
        <v>0</v>
      </c>
      <c r="T36" s="416">
        <v>0</v>
      </c>
      <c r="U36" s="416">
        <v>0</v>
      </c>
      <c r="V36" s="416">
        <v>0</v>
      </c>
      <c r="W36" s="418">
        <v>0</v>
      </c>
      <c r="X36" s="413"/>
      <c r="Y36" s="410">
        <f t="shared" si="0"/>
        <v>568810</v>
      </c>
    </row>
    <row r="37" spans="1:25" ht="12">
      <c r="A37" s="409">
        <v>28</v>
      </c>
      <c r="B37" s="427" t="s">
        <v>1004</v>
      </c>
      <c r="C37" s="435">
        <v>0</v>
      </c>
      <c r="D37" s="416">
        <v>0</v>
      </c>
      <c r="E37" s="416">
        <v>0</v>
      </c>
      <c r="F37" s="416">
        <v>0</v>
      </c>
      <c r="G37" s="416">
        <v>0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0</v>
      </c>
      <c r="O37" s="416">
        <v>0</v>
      </c>
      <c r="P37" s="416">
        <v>568810</v>
      </c>
      <c r="Q37" s="418">
        <v>568810</v>
      </c>
      <c r="R37" s="431">
        <v>0</v>
      </c>
      <c r="S37" s="416">
        <v>0</v>
      </c>
      <c r="T37" s="416">
        <v>0</v>
      </c>
      <c r="U37" s="416">
        <v>0</v>
      </c>
      <c r="V37" s="416">
        <v>0</v>
      </c>
      <c r="W37" s="418">
        <v>0</v>
      </c>
      <c r="X37" s="413"/>
      <c r="Y37" s="410">
        <f t="shared" si="0"/>
        <v>568810</v>
      </c>
    </row>
    <row r="38" spans="1:25" ht="12">
      <c r="A38" s="409">
        <v>29</v>
      </c>
      <c r="B38" s="427" t="s">
        <v>104</v>
      </c>
      <c r="C38" s="435">
        <v>0</v>
      </c>
      <c r="D38" s="416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0</v>
      </c>
      <c r="O38" s="416">
        <v>0</v>
      </c>
      <c r="P38" s="416">
        <v>8124086</v>
      </c>
      <c r="Q38" s="418">
        <v>8124086</v>
      </c>
      <c r="R38" s="431">
        <v>0</v>
      </c>
      <c r="S38" s="416">
        <v>0</v>
      </c>
      <c r="T38" s="416">
        <v>0</v>
      </c>
      <c r="U38" s="416">
        <v>0</v>
      </c>
      <c r="V38" s="416">
        <v>0</v>
      </c>
      <c r="W38" s="418">
        <v>0</v>
      </c>
      <c r="X38" s="414"/>
      <c r="Y38" s="410">
        <f t="shared" si="0"/>
        <v>8124086</v>
      </c>
    </row>
    <row r="39" spans="1:25" ht="12">
      <c r="A39" s="409">
        <v>30</v>
      </c>
      <c r="B39" s="427" t="s">
        <v>964</v>
      </c>
      <c r="C39" s="435">
        <v>0</v>
      </c>
      <c r="D39" s="416">
        <v>0</v>
      </c>
      <c r="E39" s="416">
        <v>15000</v>
      </c>
      <c r="F39" s="416">
        <v>45</v>
      </c>
      <c r="G39" s="416">
        <v>0</v>
      </c>
      <c r="H39" s="416">
        <v>0</v>
      </c>
      <c r="I39" s="416">
        <v>0</v>
      </c>
      <c r="J39" s="416">
        <v>0</v>
      </c>
      <c r="K39" s="416">
        <v>0</v>
      </c>
      <c r="L39" s="416">
        <v>0</v>
      </c>
      <c r="M39" s="416">
        <v>0</v>
      </c>
      <c r="N39" s="416">
        <v>0</v>
      </c>
      <c r="O39" s="416">
        <v>0</v>
      </c>
      <c r="P39" s="416">
        <v>187695</v>
      </c>
      <c r="Q39" s="418">
        <v>202740</v>
      </c>
      <c r="R39" s="431">
        <v>0</v>
      </c>
      <c r="S39" s="416">
        <v>0</v>
      </c>
      <c r="T39" s="416">
        <v>0</v>
      </c>
      <c r="U39" s="416">
        <v>0</v>
      </c>
      <c r="V39" s="416">
        <v>0</v>
      </c>
      <c r="W39" s="418">
        <v>0</v>
      </c>
      <c r="X39" s="413"/>
      <c r="Y39" s="410">
        <f t="shared" si="0"/>
        <v>202740</v>
      </c>
    </row>
    <row r="40" spans="1:25" ht="12">
      <c r="A40" s="409">
        <v>31</v>
      </c>
      <c r="B40" s="427" t="s">
        <v>943</v>
      </c>
      <c r="C40" s="435">
        <v>0</v>
      </c>
      <c r="D40" s="416">
        <v>0</v>
      </c>
      <c r="E40" s="416">
        <v>15000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16">
        <v>0</v>
      </c>
      <c r="Q40" s="418">
        <v>15000</v>
      </c>
      <c r="R40" s="431">
        <v>0</v>
      </c>
      <c r="S40" s="416">
        <v>0</v>
      </c>
      <c r="T40" s="416">
        <v>0</v>
      </c>
      <c r="U40" s="416">
        <v>0</v>
      </c>
      <c r="V40" s="416">
        <v>0</v>
      </c>
      <c r="W40" s="418">
        <v>0</v>
      </c>
      <c r="X40" s="413"/>
      <c r="Y40" s="410">
        <f t="shared" si="0"/>
        <v>15000</v>
      </c>
    </row>
    <row r="41" spans="1:25" ht="33.75">
      <c r="A41" s="409">
        <v>32</v>
      </c>
      <c r="B41" s="427" t="s">
        <v>97</v>
      </c>
      <c r="C41" s="435">
        <v>0</v>
      </c>
      <c r="D41" s="416">
        <v>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6">
        <v>51457</v>
      </c>
      <c r="Q41" s="418">
        <v>51457</v>
      </c>
      <c r="R41" s="431">
        <v>0</v>
      </c>
      <c r="S41" s="416">
        <v>0</v>
      </c>
      <c r="T41" s="416">
        <v>0</v>
      </c>
      <c r="U41" s="416">
        <v>0</v>
      </c>
      <c r="V41" s="416">
        <v>0</v>
      </c>
      <c r="W41" s="418">
        <v>0</v>
      </c>
      <c r="X41" s="413"/>
      <c r="Y41" s="410">
        <f t="shared" si="0"/>
        <v>51457</v>
      </c>
    </row>
    <row r="42" spans="1:25" ht="12">
      <c r="A42" s="409">
        <v>33</v>
      </c>
      <c r="B42" s="428" t="s">
        <v>965</v>
      </c>
      <c r="C42" s="436">
        <v>0</v>
      </c>
      <c r="D42" s="417">
        <v>0</v>
      </c>
      <c r="E42" s="417">
        <v>15000</v>
      </c>
      <c r="F42" s="417">
        <v>45</v>
      </c>
      <c r="G42" s="417">
        <v>0</v>
      </c>
      <c r="H42" s="417">
        <v>0</v>
      </c>
      <c r="I42" s="417">
        <v>0</v>
      </c>
      <c r="J42" s="417">
        <v>0</v>
      </c>
      <c r="K42" s="417">
        <v>0</v>
      </c>
      <c r="L42" s="417">
        <v>0</v>
      </c>
      <c r="M42" s="417">
        <v>0</v>
      </c>
      <c r="N42" s="417">
        <v>0</v>
      </c>
      <c r="O42" s="417">
        <v>0</v>
      </c>
      <c r="P42" s="417">
        <v>10715873</v>
      </c>
      <c r="Q42" s="419">
        <v>10730918</v>
      </c>
      <c r="R42" s="432">
        <v>0</v>
      </c>
      <c r="S42" s="417">
        <v>0</v>
      </c>
      <c r="T42" s="417">
        <v>0</v>
      </c>
      <c r="U42" s="417">
        <v>0</v>
      </c>
      <c r="V42" s="417">
        <v>0</v>
      </c>
      <c r="W42" s="419">
        <v>0</v>
      </c>
      <c r="X42" s="413"/>
      <c r="Y42" s="410">
        <f t="shared" si="0"/>
        <v>10730918</v>
      </c>
    </row>
    <row r="43" spans="1:25" ht="12">
      <c r="A43" s="409">
        <v>34</v>
      </c>
      <c r="B43" s="427" t="s">
        <v>949</v>
      </c>
      <c r="C43" s="435">
        <v>0</v>
      </c>
      <c r="D43" s="416">
        <v>0</v>
      </c>
      <c r="E43" s="416">
        <v>0</v>
      </c>
      <c r="F43" s="416">
        <v>0</v>
      </c>
      <c r="G43" s="416">
        <v>0</v>
      </c>
      <c r="H43" s="416">
        <v>0</v>
      </c>
      <c r="I43" s="416">
        <v>344826</v>
      </c>
      <c r="J43" s="416">
        <v>0</v>
      </c>
      <c r="K43" s="416">
        <v>1138122</v>
      </c>
      <c r="L43" s="416">
        <v>20000</v>
      </c>
      <c r="M43" s="416">
        <v>0</v>
      </c>
      <c r="N43" s="416">
        <v>0</v>
      </c>
      <c r="O43" s="416">
        <v>0</v>
      </c>
      <c r="P43" s="416">
        <v>0</v>
      </c>
      <c r="Q43" s="418">
        <v>1502948</v>
      </c>
      <c r="R43" s="431">
        <v>0</v>
      </c>
      <c r="S43" s="416">
        <v>0</v>
      </c>
      <c r="T43" s="416">
        <v>0</v>
      </c>
      <c r="U43" s="416">
        <v>0</v>
      </c>
      <c r="V43" s="416">
        <v>0</v>
      </c>
      <c r="W43" s="418">
        <v>0</v>
      </c>
      <c r="X43" s="413"/>
      <c r="Y43" s="410">
        <f t="shared" si="0"/>
        <v>1502948</v>
      </c>
    </row>
    <row r="44" spans="1:25" ht="12">
      <c r="A44" s="409">
        <v>35</v>
      </c>
      <c r="B44" s="427" t="s">
        <v>944</v>
      </c>
      <c r="C44" s="435">
        <v>0</v>
      </c>
      <c r="D44" s="416">
        <v>0</v>
      </c>
      <c r="E44" s="416">
        <v>0</v>
      </c>
      <c r="F44" s="416">
        <v>0</v>
      </c>
      <c r="G44" s="416">
        <v>0</v>
      </c>
      <c r="H44" s="416">
        <v>0</v>
      </c>
      <c r="I44" s="416">
        <v>344826</v>
      </c>
      <c r="J44" s="416">
        <v>0</v>
      </c>
      <c r="K44" s="416">
        <v>514864</v>
      </c>
      <c r="L44" s="416">
        <v>0</v>
      </c>
      <c r="M44" s="416">
        <v>0</v>
      </c>
      <c r="N44" s="416">
        <v>0</v>
      </c>
      <c r="O44" s="416">
        <v>0</v>
      </c>
      <c r="P44" s="416">
        <v>0</v>
      </c>
      <c r="Q44" s="418">
        <v>859690</v>
      </c>
      <c r="R44" s="431">
        <v>0</v>
      </c>
      <c r="S44" s="416">
        <v>0</v>
      </c>
      <c r="T44" s="416">
        <v>0</v>
      </c>
      <c r="U44" s="416">
        <v>0</v>
      </c>
      <c r="V44" s="416">
        <v>0</v>
      </c>
      <c r="W44" s="418">
        <v>0</v>
      </c>
      <c r="X44" s="413"/>
      <c r="Y44" s="410">
        <f t="shared" si="0"/>
        <v>859690</v>
      </c>
    </row>
    <row r="45" spans="1:25" ht="12">
      <c r="A45" s="409">
        <v>36</v>
      </c>
      <c r="B45" s="427" t="s">
        <v>105</v>
      </c>
      <c r="C45" s="435">
        <v>0</v>
      </c>
      <c r="D45" s="416">
        <v>0</v>
      </c>
      <c r="E45" s="416">
        <v>0</v>
      </c>
      <c r="F45" s="416">
        <v>0</v>
      </c>
      <c r="G45" s="416">
        <v>0</v>
      </c>
      <c r="H45" s="416">
        <v>0</v>
      </c>
      <c r="I45" s="416">
        <v>0</v>
      </c>
      <c r="J45" s="416">
        <v>0</v>
      </c>
      <c r="K45" s="416">
        <v>208753</v>
      </c>
      <c r="L45" s="416">
        <v>73570</v>
      </c>
      <c r="M45" s="416">
        <v>0</v>
      </c>
      <c r="N45" s="416">
        <v>0</v>
      </c>
      <c r="O45" s="416">
        <v>0</v>
      </c>
      <c r="P45" s="416">
        <v>0</v>
      </c>
      <c r="Q45" s="418">
        <v>282323</v>
      </c>
      <c r="R45" s="431">
        <v>0</v>
      </c>
      <c r="S45" s="416">
        <v>425196</v>
      </c>
      <c r="T45" s="416">
        <v>0</v>
      </c>
      <c r="U45" s="416">
        <v>0</v>
      </c>
      <c r="V45" s="416">
        <v>0</v>
      </c>
      <c r="W45" s="418">
        <v>425196</v>
      </c>
      <c r="X45" s="413"/>
      <c r="Y45" s="410">
        <f t="shared" si="0"/>
        <v>707519</v>
      </c>
    </row>
    <row r="46" spans="1:25" ht="12">
      <c r="A46" s="409">
        <v>37</v>
      </c>
      <c r="B46" s="427" t="s">
        <v>98</v>
      </c>
      <c r="C46" s="435">
        <v>0</v>
      </c>
      <c r="D46" s="416">
        <v>0</v>
      </c>
      <c r="E46" s="416">
        <v>0</v>
      </c>
      <c r="F46" s="416">
        <v>0</v>
      </c>
      <c r="G46" s="416">
        <v>0</v>
      </c>
      <c r="H46" s="416">
        <v>0</v>
      </c>
      <c r="I46" s="416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  <c r="O46" s="416">
        <v>0</v>
      </c>
      <c r="P46" s="416">
        <v>0</v>
      </c>
      <c r="Q46" s="418">
        <v>0</v>
      </c>
      <c r="R46" s="431">
        <v>0</v>
      </c>
      <c r="S46" s="416">
        <v>425196</v>
      </c>
      <c r="T46" s="416">
        <v>0</v>
      </c>
      <c r="U46" s="416">
        <v>0</v>
      </c>
      <c r="V46" s="416">
        <v>0</v>
      </c>
      <c r="W46" s="418">
        <v>425196</v>
      </c>
      <c r="X46" s="413"/>
      <c r="Y46" s="410">
        <f t="shared" si="0"/>
        <v>425196</v>
      </c>
    </row>
    <row r="47" spans="1:25" ht="12">
      <c r="A47" s="409">
        <v>38</v>
      </c>
      <c r="B47" s="427" t="s">
        <v>1</v>
      </c>
      <c r="C47" s="435">
        <v>0</v>
      </c>
      <c r="D47" s="416">
        <v>0</v>
      </c>
      <c r="E47" s="416">
        <v>0</v>
      </c>
      <c r="F47" s="416">
        <v>0</v>
      </c>
      <c r="G47" s="416">
        <v>0</v>
      </c>
      <c r="H47" s="416">
        <v>0</v>
      </c>
      <c r="I47" s="416">
        <v>0</v>
      </c>
      <c r="J47" s="416">
        <v>145275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16">
        <v>0</v>
      </c>
      <c r="Q47" s="418">
        <v>145275</v>
      </c>
      <c r="R47" s="431">
        <v>0</v>
      </c>
      <c r="S47" s="416">
        <v>0</v>
      </c>
      <c r="T47" s="416">
        <v>0</v>
      </c>
      <c r="U47" s="416">
        <v>0</v>
      </c>
      <c r="V47" s="416">
        <v>0</v>
      </c>
      <c r="W47" s="418">
        <v>0</v>
      </c>
      <c r="X47" s="413"/>
      <c r="Y47" s="410">
        <f t="shared" si="0"/>
        <v>145275</v>
      </c>
    </row>
    <row r="48" spans="1:25" ht="22.5">
      <c r="A48" s="409">
        <v>39</v>
      </c>
      <c r="B48" s="427" t="s">
        <v>1005</v>
      </c>
      <c r="C48" s="435">
        <v>0</v>
      </c>
      <c r="D48" s="416">
        <v>0</v>
      </c>
      <c r="E48" s="416">
        <v>0</v>
      </c>
      <c r="F48" s="416">
        <v>0</v>
      </c>
      <c r="G48" s="416">
        <v>0</v>
      </c>
      <c r="H48" s="416">
        <v>0</v>
      </c>
      <c r="I48" s="416">
        <v>0</v>
      </c>
      <c r="J48" s="416">
        <v>145275</v>
      </c>
      <c r="K48" s="416">
        <v>0</v>
      </c>
      <c r="L48" s="416">
        <v>0</v>
      </c>
      <c r="M48" s="416">
        <v>0</v>
      </c>
      <c r="N48" s="416">
        <v>0</v>
      </c>
      <c r="O48" s="416">
        <v>0</v>
      </c>
      <c r="P48" s="416">
        <v>0</v>
      </c>
      <c r="Q48" s="418">
        <v>145275</v>
      </c>
      <c r="R48" s="431">
        <v>0</v>
      </c>
      <c r="S48" s="416">
        <v>0</v>
      </c>
      <c r="T48" s="416">
        <v>0</v>
      </c>
      <c r="U48" s="416">
        <v>0</v>
      </c>
      <c r="V48" s="416">
        <v>0</v>
      </c>
      <c r="W48" s="418">
        <v>0</v>
      </c>
      <c r="X48" s="414"/>
      <c r="Y48" s="410">
        <f t="shared" si="0"/>
        <v>145275</v>
      </c>
    </row>
    <row r="49" spans="1:25" ht="12">
      <c r="A49" s="409">
        <v>40</v>
      </c>
      <c r="B49" s="427" t="s">
        <v>960</v>
      </c>
      <c r="C49" s="435">
        <v>0</v>
      </c>
      <c r="D49" s="416">
        <v>0</v>
      </c>
      <c r="E49" s="416">
        <v>0</v>
      </c>
      <c r="F49" s="416">
        <v>0</v>
      </c>
      <c r="G49" s="416">
        <v>0</v>
      </c>
      <c r="H49" s="416">
        <v>0</v>
      </c>
      <c r="I49" s="416">
        <v>0</v>
      </c>
      <c r="J49" s="416">
        <v>0</v>
      </c>
      <c r="K49" s="416">
        <v>0</v>
      </c>
      <c r="L49" s="416">
        <v>0</v>
      </c>
      <c r="M49" s="416">
        <v>0</v>
      </c>
      <c r="N49" s="416">
        <v>0</v>
      </c>
      <c r="O49" s="416">
        <v>0</v>
      </c>
      <c r="P49" s="416">
        <v>0</v>
      </c>
      <c r="Q49" s="418">
        <v>0</v>
      </c>
      <c r="R49" s="431">
        <v>0</v>
      </c>
      <c r="S49" s="416">
        <v>0</v>
      </c>
      <c r="T49" s="416">
        <v>236625</v>
      </c>
      <c r="U49" s="416">
        <v>474300</v>
      </c>
      <c r="V49" s="416">
        <v>2495045</v>
      </c>
      <c r="W49" s="418">
        <v>3205970</v>
      </c>
      <c r="X49" s="413"/>
      <c r="Y49" s="410">
        <f t="shared" si="0"/>
        <v>3205970</v>
      </c>
    </row>
    <row r="50" spans="1:25" ht="12">
      <c r="A50" s="409">
        <v>41</v>
      </c>
      <c r="B50" s="427" t="s">
        <v>2</v>
      </c>
      <c r="C50" s="435">
        <v>8</v>
      </c>
      <c r="D50" s="416">
        <v>0</v>
      </c>
      <c r="E50" s="416">
        <v>0</v>
      </c>
      <c r="F50" s="416">
        <v>0</v>
      </c>
      <c r="G50" s="416">
        <v>0</v>
      </c>
      <c r="H50" s="416">
        <v>0</v>
      </c>
      <c r="I50" s="416">
        <v>0</v>
      </c>
      <c r="J50" s="416">
        <v>0</v>
      </c>
      <c r="K50" s="416">
        <v>0</v>
      </c>
      <c r="L50" s="416">
        <v>0</v>
      </c>
      <c r="M50" s="416">
        <v>0</v>
      </c>
      <c r="N50" s="416">
        <v>0</v>
      </c>
      <c r="O50" s="416">
        <v>0</v>
      </c>
      <c r="P50" s="416">
        <v>1096</v>
      </c>
      <c r="Q50" s="418">
        <v>1104</v>
      </c>
      <c r="R50" s="431">
        <v>0</v>
      </c>
      <c r="S50" s="416">
        <v>10</v>
      </c>
      <c r="T50" s="416">
        <v>0</v>
      </c>
      <c r="U50" s="416">
        <v>0</v>
      </c>
      <c r="V50" s="416">
        <v>0</v>
      </c>
      <c r="W50" s="418">
        <v>10</v>
      </c>
      <c r="X50" s="414"/>
      <c r="Y50" s="410">
        <f t="shared" si="0"/>
        <v>1114</v>
      </c>
    </row>
    <row r="51" spans="1:25" ht="12">
      <c r="A51" s="409">
        <v>42</v>
      </c>
      <c r="B51" s="427" t="s">
        <v>3</v>
      </c>
      <c r="C51" s="435">
        <v>8</v>
      </c>
      <c r="D51" s="416">
        <v>0</v>
      </c>
      <c r="E51" s="416">
        <v>0</v>
      </c>
      <c r="F51" s="416">
        <v>0</v>
      </c>
      <c r="G51" s="416">
        <v>0</v>
      </c>
      <c r="H51" s="416">
        <v>0</v>
      </c>
      <c r="I51" s="416">
        <v>0</v>
      </c>
      <c r="J51" s="416">
        <v>0</v>
      </c>
      <c r="K51" s="416">
        <v>0</v>
      </c>
      <c r="L51" s="416">
        <v>0</v>
      </c>
      <c r="M51" s="416">
        <v>0</v>
      </c>
      <c r="N51" s="416">
        <v>0</v>
      </c>
      <c r="O51" s="416">
        <v>0</v>
      </c>
      <c r="P51" s="416">
        <v>1096</v>
      </c>
      <c r="Q51" s="418">
        <v>1104</v>
      </c>
      <c r="R51" s="431">
        <v>0</v>
      </c>
      <c r="S51" s="416">
        <v>10</v>
      </c>
      <c r="T51" s="416">
        <v>0</v>
      </c>
      <c r="U51" s="416">
        <v>0</v>
      </c>
      <c r="V51" s="416">
        <v>0</v>
      </c>
      <c r="W51" s="418">
        <v>10</v>
      </c>
      <c r="X51" s="413"/>
      <c r="Y51" s="410">
        <f t="shared" si="0"/>
        <v>1114</v>
      </c>
    </row>
    <row r="52" spans="1:25" ht="12">
      <c r="A52" s="409">
        <v>43</v>
      </c>
      <c r="B52" s="427" t="s">
        <v>966</v>
      </c>
      <c r="C52" s="435">
        <v>5273</v>
      </c>
      <c r="D52" s="416">
        <v>0</v>
      </c>
      <c r="E52" s="416">
        <v>0</v>
      </c>
      <c r="F52" s="416">
        <v>0</v>
      </c>
      <c r="G52" s="416">
        <v>0</v>
      </c>
      <c r="H52" s="416">
        <v>0</v>
      </c>
      <c r="I52" s="416">
        <v>0</v>
      </c>
      <c r="J52" s="416">
        <v>0</v>
      </c>
      <c r="K52" s="416">
        <v>51900</v>
      </c>
      <c r="L52" s="416">
        <v>0</v>
      </c>
      <c r="M52" s="416">
        <v>1</v>
      </c>
      <c r="N52" s="416">
        <v>2</v>
      </c>
      <c r="O52" s="416">
        <v>12</v>
      </c>
      <c r="P52" s="416">
        <v>3088800</v>
      </c>
      <c r="Q52" s="418">
        <v>3145988</v>
      </c>
      <c r="R52" s="431">
        <v>0</v>
      </c>
      <c r="S52" s="416">
        <v>216440</v>
      </c>
      <c r="T52" s="416">
        <v>75022</v>
      </c>
      <c r="U52" s="416">
        <v>25008</v>
      </c>
      <c r="V52" s="416">
        <v>177832</v>
      </c>
      <c r="W52" s="418">
        <v>494302</v>
      </c>
      <c r="X52" s="413"/>
      <c r="Y52" s="410">
        <f t="shared" si="0"/>
        <v>3640290</v>
      </c>
    </row>
    <row r="53" spans="1:25" ht="45">
      <c r="A53" s="409">
        <v>44</v>
      </c>
      <c r="B53" s="427" t="s">
        <v>1006</v>
      </c>
      <c r="C53" s="435">
        <v>0</v>
      </c>
      <c r="D53" s="416">
        <v>0</v>
      </c>
      <c r="E53" s="416">
        <v>0</v>
      </c>
      <c r="F53" s="416">
        <v>0</v>
      </c>
      <c r="G53" s="416">
        <v>0</v>
      </c>
      <c r="H53" s="416">
        <v>0</v>
      </c>
      <c r="I53" s="416">
        <v>0</v>
      </c>
      <c r="J53" s="416">
        <v>0</v>
      </c>
      <c r="K53" s="416">
        <v>0</v>
      </c>
      <c r="L53" s="416">
        <v>0</v>
      </c>
      <c r="M53" s="416">
        <v>0</v>
      </c>
      <c r="N53" s="416">
        <v>0</v>
      </c>
      <c r="O53" s="416">
        <v>0</v>
      </c>
      <c r="P53" s="416">
        <v>3088800</v>
      </c>
      <c r="Q53" s="418">
        <v>3088800</v>
      </c>
      <c r="R53" s="431">
        <v>0</v>
      </c>
      <c r="S53" s="416">
        <v>0</v>
      </c>
      <c r="T53" s="416">
        <v>0</v>
      </c>
      <c r="U53" s="416">
        <v>0</v>
      </c>
      <c r="V53" s="416">
        <v>0</v>
      </c>
      <c r="W53" s="418">
        <v>0</v>
      </c>
      <c r="X53" s="414"/>
      <c r="Y53" s="410">
        <f t="shared" si="0"/>
        <v>3088800</v>
      </c>
    </row>
    <row r="54" spans="1:25" ht="12">
      <c r="A54" s="409">
        <v>45</v>
      </c>
      <c r="B54" s="427" t="s">
        <v>1007</v>
      </c>
      <c r="C54" s="435">
        <v>5273</v>
      </c>
      <c r="D54" s="416">
        <v>0</v>
      </c>
      <c r="E54" s="416">
        <v>0</v>
      </c>
      <c r="F54" s="416">
        <v>0</v>
      </c>
      <c r="G54" s="416">
        <v>0</v>
      </c>
      <c r="H54" s="416">
        <v>0</v>
      </c>
      <c r="I54" s="416">
        <v>0</v>
      </c>
      <c r="J54" s="416">
        <v>0</v>
      </c>
      <c r="K54" s="416">
        <v>0</v>
      </c>
      <c r="L54" s="416">
        <v>0</v>
      </c>
      <c r="M54" s="416">
        <v>0</v>
      </c>
      <c r="N54" s="416">
        <v>0</v>
      </c>
      <c r="O54" s="416">
        <v>0</v>
      </c>
      <c r="P54" s="416">
        <v>0</v>
      </c>
      <c r="Q54" s="418">
        <v>5273</v>
      </c>
      <c r="R54" s="431">
        <v>0</v>
      </c>
      <c r="S54" s="416">
        <v>216436</v>
      </c>
      <c r="T54" s="416">
        <v>75021</v>
      </c>
      <c r="U54" s="416">
        <v>25008</v>
      </c>
      <c r="V54" s="416">
        <v>177832</v>
      </c>
      <c r="W54" s="418">
        <v>494297</v>
      </c>
      <c r="X54" s="414"/>
      <c r="Y54" s="410">
        <f t="shared" si="0"/>
        <v>499570</v>
      </c>
    </row>
    <row r="55" spans="1:25" ht="12">
      <c r="A55" s="409">
        <v>46</v>
      </c>
      <c r="B55" s="428" t="s">
        <v>967</v>
      </c>
      <c r="C55" s="436">
        <v>5281</v>
      </c>
      <c r="D55" s="417">
        <v>0</v>
      </c>
      <c r="E55" s="417">
        <v>0</v>
      </c>
      <c r="F55" s="417">
        <v>0</v>
      </c>
      <c r="G55" s="417">
        <v>0</v>
      </c>
      <c r="H55" s="417">
        <v>0</v>
      </c>
      <c r="I55" s="417">
        <v>344826</v>
      </c>
      <c r="J55" s="417">
        <v>145275</v>
      </c>
      <c r="K55" s="417">
        <v>1398775</v>
      </c>
      <c r="L55" s="417">
        <v>93570</v>
      </c>
      <c r="M55" s="417">
        <v>1</v>
      </c>
      <c r="N55" s="417">
        <v>2</v>
      </c>
      <c r="O55" s="417">
        <v>12</v>
      </c>
      <c r="P55" s="417">
        <v>3089896</v>
      </c>
      <c r="Q55" s="419">
        <v>5077638</v>
      </c>
      <c r="R55" s="432">
        <v>0</v>
      </c>
      <c r="S55" s="417">
        <v>641646</v>
      </c>
      <c r="T55" s="417">
        <v>311647</v>
      </c>
      <c r="U55" s="417">
        <v>499308</v>
      </c>
      <c r="V55" s="417">
        <v>2672877</v>
      </c>
      <c r="W55" s="419">
        <v>4125478</v>
      </c>
      <c r="X55" s="413"/>
      <c r="Y55" s="410">
        <f t="shared" si="0"/>
        <v>9203116</v>
      </c>
    </row>
    <row r="56" spans="1:25" ht="12">
      <c r="A56" s="409">
        <v>47</v>
      </c>
      <c r="B56" s="427" t="s">
        <v>968</v>
      </c>
      <c r="C56" s="435">
        <v>0</v>
      </c>
      <c r="D56" s="416">
        <v>400000</v>
      </c>
      <c r="E56" s="416">
        <v>0</v>
      </c>
      <c r="F56" s="416">
        <v>0</v>
      </c>
      <c r="G56" s="416">
        <v>0</v>
      </c>
      <c r="H56" s="416">
        <v>0</v>
      </c>
      <c r="I56" s="416">
        <v>0</v>
      </c>
      <c r="J56" s="416">
        <v>0</v>
      </c>
      <c r="K56" s="416">
        <v>0</v>
      </c>
      <c r="L56" s="416">
        <v>0</v>
      </c>
      <c r="M56" s="416">
        <v>0</v>
      </c>
      <c r="N56" s="416">
        <v>0</v>
      </c>
      <c r="O56" s="416">
        <v>0</v>
      </c>
      <c r="P56" s="416">
        <v>0</v>
      </c>
      <c r="Q56" s="418">
        <v>400000</v>
      </c>
      <c r="R56" s="431">
        <v>0</v>
      </c>
      <c r="S56" s="416">
        <v>0</v>
      </c>
      <c r="T56" s="416">
        <v>0</v>
      </c>
      <c r="U56" s="416">
        <v>0</v>
      </c>
      <c r="V56" s="416">
        <v>0</v>
      </c>
      <c r="W56" s="418">
        <v>0</v>
      </c>
      <c r="X56" s="414"/>
      <c r="Y56" s="410">
        <f t="shared" si="0"/>
        <v>400000</v>
      </c>
    </row>
    <row r="57" spans="1:25" ht="12">
      <c r="A57" s="409">
        <v>48</v>
      </c>
      <c r="B57" s="428" t="s">
        <v>4</v>
      </c>
      <c r="C57" s="436">
        <v>0</v>
      </c>
      <c r="D57" s="417">
        <v>400000</v>
      </c>
      <c r="E57" s="417">
        <v>0</v>
      </c>
      <c r="F57" s="417">
        <v>0</v>
      </c>
      <c r="G57" s="417">
        <v>0</v>
      </c>
      <c r="H57" s="417">
        <v>0</v>
      </c>
      <c r="I57" s="417">
        <v>0</v>
      </c>
      <c r="J57" s="417">
        <v>0</v>
      </c>
      <c r="K57" s="417">
        <v>0</v>
      </c>
      <c r="L57" s="417">
        <v>0</v>
      </c>
      <c r="M57" s="417">
        <v>0</v>
      </c>
      <c r="N57" s="417">
        <v>0</v>
      </c>
      <c r="O57" s="417">
        <v>0</v>
      </c>
      <c r="P57" s="417">
        <v>0</v>
      </c>
      <c r="Q57" s="419">
        <v>400000</v>
      </c>
      <c r="R57" s="432">
        <v>0</v>
      </c>
      <c r="S57" s="417">
        <v>0</v>
      </c>
      <c r="T57" s="417">
        <v>0</v>
      </c>
      <c r="U57" s="417">
        <v>0</v>
      </c>
      <c r="V57" s="417">
        <v>0</v>
      </c>
      <c r="W57" s="419">
        <v>0</v>
      </c>
      <c r="X57" s="413"/>
      <c r="Y57" s="410">
        <f t="shared" si="0"/>
        <v>400000</v>
      </c>
    </row>
    <row r="58" spans="1:25" ht="12">
      <c r="A58" s="409">
        <v>49</v>
      </c>
      <c r="B58" s="427" t="s">
        <v>5</v>
      </c>
      <c r="C58" s="435">
        <v>0</v>
      </c>
      <c r="D58" s="416">
        <v>0</v>
      </c>
      <c r="E58" s="416">
        <v>0</v>
      </c>
      <c r="F58" s="416">
        <v>0</v>
      </c>
      <c r="G58" s="416">
        <v>0</v>
      </c>
      <c r="H58" s="416">
        <v>80000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416">
        <v>0</v>
      </c>
      <c r="P58" s="416">
        <v>0</v>
      </c>
      <c r="Q58" s="418">
        <v>80000</v>
      </c>
      <c r="R58" s="431">
        <v>0</v>
      </c>
      <c r="S58" s="416">
        <v>0</v>
      </c>
      <c r="T58" s="416">
        <v>0</v>
      </c>
      <c r="U58" s="416">
        <v>0</v>
      </c>
      <c r="V58" s="416">
        <v>0</v>
      </c>
      <c r="W58" s="418">
        <v>0</v>
      </c>
      <c r="X58" s="414"/>
      <c r="Y58" s="410">
        <f t="shared" si="0"/>
        <v>80000</v>
      </c>
    </row>
    <row r="59" spans="1:25" ht="12">
      <c r="A59" s="409">
        <v>50</v>
      </c>
      <c r="B59" s="427" t="s">
        <v>99</v>
      </c>
      <c r="C59" s="435">
        <v>0</v>
      </c>
      <c r="D59" s="416">
        <v>0</v>
      </c>
      <c r="E59" s="416">
        <v>0</v>
      </c>
      <c r="F59" s="416">
        <v>0</v>
      </c>
      <c r="G59" s="416">
        <v>0</v>
      </c>
      <c r="H59" s="416">
        <v>80000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416">
        <v>0</v>
      </c>
      <c r="P59" s="416">
        <v>0</v>
      </c>
      <c r="Q59" s="418">
        <v>80000</v>
      </c>
      <c r="R59" s="431">
        <v>0</v>
      </c>
      <c r="S59" s="416">
        <v>0</v>
      </c>
      <c r="T59" s="416">
        <v>0</v>
      </c>
      <c r="U59" s="416">
        <v>0</v>
      </c>
      <c r="V59" s="416">
        <v>0</v>
      </c>
      <c r="W59" s="418">
        <v>0</v>
      </c>
      <c r="X59" s="413"/>
      <c r="Y59" s="410">
        <f t="shared" si="0"/>
        <v>80000</v>
      </c>
    </row>
    <row r="60" spans="1:25" ht="12">
      <c r="A60" s="409">
        <v>51</v>
      </c>
      <c r="B60" s="428" t="s">
        <v>6</v>
      </c>
      <c r="C60" s="436">
        <v>0</v>
      </c>
      <c r="D60" s="417">
        <v>0</v>
      </c>
      <c r="E60" s="417">
        <v>0</v>
      </c>
      <c r="F60" s="417">
        <v>0</v>
      </c>
      <c r="G60" s="417">
        <v>0</v>
      </c>
      <c r="H60" s="417">
        <v>80000</v>
      </c>
      <c r="I60" s="417">
        <v>0</v>
      </c>
      <c r="J60" s="417">
        <v>0</v>
      </c>
      <c r="K60" s="417">
        <v>0</v>
      </c>
      <c r="L60" s="417">
        <v>0</v>
      </c>
      <c r="M60" s="417">
        <v>0</v>
      </c>
      <c r="N60" s="417">
        <v>0</v>
      </c>
      <c r="O60" s="417">
        <v>0</v>
      </c>
      <c r="P60" s="417">
        <v>0</v>
      </c>
      <c r="Q60" s="419">
        <v>80000</v>
      </c>
      <c r="R60" s="432">
        <v>0</v>
      </c>
      <c r="S60" s="417">
        <v>0</v>
      </c>
      <c r="T60" s="417">
        <v>0</v>
      </c>
      <c r="U60" s="417">
        <v>0</v>
      </c>
      <c r="V60" s="417">
        <v>0</v>
      </c>
      <c r="W60" s="419">
        <v>0</v>
      </c>
      <c r="X60" s="413"/>
      <c r="Y60" s="411">
        <f t="shared" si="0"/>
        <v>80000</v>
      </c>
    </row>
    <row r="61" spans="1:25" ht="12">
      <c r="A61" s="409">
        <v>52</v>
      </c>
      <c r="B61" s="428" t="s">
        <v>969</v>
      </c>
      <c r="C61" s="436">
        <v>5281</v>
      </c>
      <c r="D61" s="417">
        <v>400000</v>
      </c>
      <c r="E61" s="417">
        <v>15000</v>
      </c>
      <c r="F61" s="417">
        <v>54790743</v>
      </c>
      <c r="G61" s="417">
        <v>0</v>
      </c>
      <c r="H61" s="417">
        <v>80000</v>
      </c>
      <c r="I61" s="417">
        <v>344826</v>
      </c>
      <c r="J61" s="417">
        <v>145275</v>
      </c>
      <c r="K61" s="417">
        <v>1398775</v>
      </c>
      <c r="L61" s="417">
        <v>93570</v>
      </c>
      <c r="M61" s="417">
        <v>1</v>
      </c>
      <c r="N61" s="417">
        <v>2</v>
      </c>
      <c r="O61" s="417">
        <v>12</v>
      </c>
      <c r="P61" s="417">
        <v>13805769</v>
      </c>
      <c r="Q61" s="419">
        <v>71079254</v>
      </c>
      <c r="R61" s="432">
        <v>150000</v>
      </c>
      <c r="S61" s="417">
        <v>641646</v>
      </c>
      <c r="T61" s="417">
        <v>311647</v>
      </c>
      <c r="U61" s="417">
        <v>499308</v>
      </c>
      <c r="V61" s="417">
        <v>2672877</v>
      </c>
      <c r="W61" s="419">
        <v>4275478</v>
      </c>
      <c r="X61" s="413"/>
      <c r="Y61" s="411">
        <f t="shared" si="0"/>
        <v>75354732</v>
      </c>
    </row>
    <row r="62" spans="1:25" ht="12">
      <c r="A62" s="409">
        <v>53</v>
      </c>
      <c r="B62" s="427" t="s">
        <v>945</v>
      </c>
      <c r="C62" s="435">
        <v>0</v>
      </c>
      <c r="D62" s="416">
        <v>0</v>
      </c>
      <c r="E62" s="416">
        <v>0</v>
      </c>
      <c r="F62" s="416">
        <v>0</v>
      </c>
      <c r="G62" s="416">
        <v>56247317</v>
      </c>
      <c r="H62" s="416">
        <v>0</v>
      </c>
      <c r="I62" s="416">
        <v>0</v>
      </c>
      <c r="J62" s="416">
        <v>0</v>
      </c>
      <c r="K62" s="416">
        <v>0</v>
      </c>
      <c r="L62" s="416">
        <v>0</v>
      </c>
      <c r="M62" s="416">
        <v>0</v>
      </c>
      <c r="N62" s="416">
        <v>0</v>
      </c>
      <c r="O62" s="416">
        <v>0</v>
      </c>
      <c r="P62" s="416">
        <v>0</v>
      </c>
      <c r="Q62" s="418">
        <v>56247317</v>
      </c>
      <c r="R62" s="431">
        <v>113946</v>
      </c>
      <c r="S62" s="416">
        <v>0</v>
      </c>
      <c r="T62" s="416">
        <v>0</v>
      </c>
      <c r="U62" s="416">
        <v>0</v>
      </c>
      <c r="V62" s="416">
        <v>0</v>
      </c>
      <c r="W62" s="418">
        <v>113946</v>
      </c>
      <c r="X62" s="414"/>
      <c r="Y62" s="411">
        <f t="shared" si="0"/>
        <v>56361263</v>
      </c>
    </row>
    <row r="63" spans="1:25" ht="12">
      <c r="A63" s="409">
        <v>54</v>
      </c>
      <c r="B63" s="427" t="s">
        <v>970</v>
      </c>
      <c r="C63" s="435">
        <v>0</v>
      </c>
      <c r="D63" s="416">
        <v>0</v>
      </c>
      <c r="E63" s="416">
        <v>0</v>
      </c>
      <c r="F63" s="416">
        <v>0</v>
      </c>
      <c r="G63" s="416">
        <v>56247317</v>
      </c>
      <c r="H63" s="416">
        <v>0</v>
      </c>
      <c r="I63" s="416">
        <v>0</v>
      </c>
      <c r="J63" s="416">
        <v>0</v>
      </c>
      <c r="K63" s="416">
        <v>0</v>
      </c>
      <c r="L63" s="416">
        <v>0</v>
      </c>
      <c r="M63" s="416">
        <v>0</v>
      </c>
      <c r="N63" s="416">
        <v>0</v>
      </c>
      <c r="O63" s="416">
        <v>0</v>
      </c>
      <c r="P63" s="416">
        <v>0</v>
      </c>
      <c r="Q63" s="418">
        <v>56247317</v>
      </c>
      <c r="R63" s="431">
        <v>113946</v>
      </c>
      <c r="S63" s="416">
        <v>0</v>
      </c>
      <c r="T63" s="416">
        <v>0</v>
      </c>
      <c r="U63" s="416">
        <v>0</v>
      </c>
      <c r="V63" s="416">
        <v>0</v>
      </c>
      <c r="W63" s="418">
        <v>113946</v>
      </c>
      <c r="X63" s="413"/>
      <c r="Y63" s="411">
        <f t="shared" si="0"/>
        <v>56361263</v>
      </c>
    </row>
    <row r="64" spans="1:25" ht="12">
      <c r="A64" s="409">
        <v>55</v>
      </c>
      <c r="B64" s="427" t="s">
        <v>946</v>
      </c>
      <c r="C64" s="435">
        <v>0</v>
      </c>
      <c r="D64" s="416">
        <v>0</v>
      </c>
      <c r="E64" s="416">
        <v>0</v>
      </c>
      <c r="F64" s="416">
        <v>2247504</v>
      </c>
      <c r="G64" s="416">
        <v>0</v>
      </c>
      <c r="H64" s="416">
        <v>0</v>
      </c>
      <c r="I64" s="416">
        <v>0</v>
      </c>
      <c r="J64" s="416">
        <v>0</v>
      </c>
      <c r="K64" s="416">
        <v>0</v>
      </c>
      <c r="L64" s="416">
        <v>0</v>
      </c>
      <c r="M64" s="416">
        <v>0</v>
      </c>
      <c r="N64" s="416">
        <v>0</v>
      </c>
      <c r="O64" s="416">
        <v>0</v>
      </c>
      <c r="P64" s="416">
        <v>0</v>
      </c>
      <c r="Q64" s="418">
        <v>2247504</v>
      </c>
      <c r="R64" s="431">
        <v>0</v>
      </c>
      <c r="S64" s="416">
        <v>0</v>
      </c>
      <c r="T64" s="416">
        <v>0</v>
      </c>
      <c r="U64" s="416">
        <v>0</v>
      </c>
      <c r="V64" s="416">
        <v>0</v>
      </c>
      <c r="W64" s="418">
        <v>0</v>
      </c>
      <c r="X64" s="414"/>
      <c r="Y64" s="411">
        <f t="shared" si="0"/>
        <v>2247504</v>
      </c>
    </row>
    <row r="65" spans="1:25" ht="12">
      <c r="A65" s="409">
        <v>56</v>
      </c>
      <c r="B65" s="427" t="s">
        <v>961</v>
      </c>
      <c r="C65" s="435">
        <v>0</v>
      </c>
      <c r="D65" s="416">
        <v>0</v>
      </c>
      <c r="E65" s="416">
        <v>0</v>
      </c>
      <c r="F65" s="416">
        <v>0</v>
      </c>
      <c r="G65" s="416">
        <v>0</v>
      </c>
      <c r="H65" s="416">
        <v>0</v>
      </c>
      <c r="I65" s="416">
        <v>0</v>
      </c>
      <c r="J65" s="416">
        <v>0</v>
      </c>
      <c r="K65" s="416">
        <v>0</v>
      </c>
      <c r="L65" s="416">
        <v>0</v>
      </c>
      <c r="M65" s="416">
        <v>0</v>
      </c>
      <c r="N65" s="416">
        <v>0</v>
      </c>
      <c r="O65" s="416">
        <v>0</v>
      </c>
      <c r="P65" s="416">
        <v>0</v>
      </c>
      <c r="Q65" s="418">
        <v>0</v>
      </c>
      <c r="R65" s="431">
        <v>23661881</v>
      </c>
      <c r="S65" s="416">
        <v>0</v>
      </c>
      <c r="T65" s="416">
        <v>0</v>
      </c>
      <c r="U65" s="416">
        <v>0</v>
      </c>
      <c r="V65" s="416">
        <v>0</v>
      </c>
      <c r="W65" s="418">
        <v>23661881</v>
      </c>
      <c r="X65" s="415">
        <v>-23661881</v>
      </c>
      <c r="Y65" s="410">
        <f t="shared" si="0"/>
        <v>0</v>
      </c>
    </row>
    <row r="66" spans="1:25" ht="12">
      <c r="A66" s="409">
        <v>57</v>
      </c>
      <c r="B66" s="427" t="s">
        <v>971</v>
      </c>
      <c r="C66" s="435">
        <v>0</v>
      </c>
      <c r="D66" s="416">
        <v>0</v>
      </c>
      <c r="E66" s="416">
        <v>0</v>
      </c>
      <c r="F66" s="416">
        <v>2247504</v>
      </c>
      <c r="G66" s="416">
        <v>56247317</v>
      </c>
      <c r="H66" s="416">
        <v>0</v>
      </c>
      <c r="I66" s="416">
        <v>0</v>
      </c>
      <c r="J66" s="416">
        <v>0</v>
      </c>
      <c r="K66" s="416">
        <v>0</v>
      </c>
      <c r="L66" s="416">
        <v>0</v>
      </c>
      <c r="M66" s="416">
        <v>0</v>
      </c>
      <c r="N66" s="416">
        <v>0</v>
      </c>
      <c r="O66" s="416">
        <v>0</v>
      </c>
      <c r="P66" s="416">
        <v>0</v>
      </c>
      <c r="Q66" s="418">
        <v>58494821</v>
      </c>
      <c r="R66" s="431">
        <v>23775827</v>
      </c>
      <c r="S66" s="416">
        <v>0</v>
      </c>
      <c r="T66" s="416">
        <v>0</v>
      </c>
      <c r="U66" s="416">
        <v>0</v>
      </c>
      <c r="V66" s="416">
        <v>0</v>
      </c>
      <c r="W66" s="418">
        <v>23775827</v>
      </c>
      <c r="X66" s="415">
        <v>-23661881</v>
      </c>
      <c r="Y66" s="410">
        <f t="shared" si="0"/>
        <v>58608767</v>
      </c>
    </row>
    <row r="67" spans="1:25" ht="12.75" thickBot="1">
      <c r="A67" s="425">
        <v>58</v>
      </c>
      <c r="B67" s="429" t="s">
        <v>7</v>
      </c>
      <c r="C67" s="437">
        <v>0</v>
      </c>
      <c r="D67" s="420">
        <v>0</v>
      </c>
      <c r="E67" s="420">
        <v>0</v>
      </c>
      <c r="F67" s="420">
        <v>2247504</v>
      </c>
      <c r="G67" s="420">
        <v>56247317</v>
      </c>
      <c r="H67" s="420">
        <v>0</v>
      </c>
      <c r="I67" s="420">
        <v>0</v>
      </c>
      <c r="J67" s="420">
        <v>0</v>
      </c>
      <c r="K67" s="420">
        <v>0</v>
      </c>
      <c r="L67" s="420">
        <v>0</v>
      </c>
      <c r="M67" s="420">
        <v>0</v>
      </c>
      <c r="N67" s="420">
        <v>0</v>
      </c>
      <c r="O67" s="420">
        <v>0</v>
      </c>
      <c r="P67" s="420">
        <v>0</v>
      </c>
      <c r="Q67" s="421">
        <v>58494821</v>
      </c>
      <c r="R67" s="433">
        <v>23775827</v>
      </c>
      <c r="S67" s="420">
        <v>0</v>
      </c>
      <c r="T67" s="420">
        <v>0</v>
      </c>
      <c r="U67" s="420">
        <v>0</v>
      </c>
      <c r="V67" s="420">
        <v>0</v>
      </c>
      <c r="W67" s="421">
        <v>23775827</v>
      </c>
      <c r="X67" s="412">
        <v>-23661881</v>
      </c>
      <c r="Y67" s="412">
        <f t="shared" si="0"/>
        <v>58608767</v>
      </c>
    </row>
    <row r="68" spans="1:25" ht="12.75" thickBot="1">
      <c r="A68" s="424">
        <v>59</v>
      </c>
      <c r="B68" s="430" t="s">
        <v>972</v>
      </c>
      <c r="C68" s="438">
        <v>5281</v>
      </c>
      <c r="D68" s="422">
        <v>400000</v>
      </c>
      <c r="E68" s="422">
        <v>15000</v>
      </c>
      <c r="F68" s="422">
        <v>57038247</v>
      </c>
      <c r="G68" s="422">
        <v>56247317</v>
      </c>
      <c r="H68" s="422">
        <v>80000</v>
      </c>
      <c r="I68" s="422">
        <v>344826</v>
      </c>
      <c r="J68" s="422">
        <v>145275</v>
      </c>
      <c r="K68" s="422">
        <v>1398775</v>
      </c>
      <c r="L68" s="422">
        <v>93570</v>
      </c>
      <c r="M68" s="422">
        <v>1</v>
      </c>
      <c r="N68" s="422">
        <v>2</v>
      </c>
      <c r="O68" s="422">
        <v>12</v>
      </c>
      <c r="P68" s="422">
        <v>13805769</v>
      </c>
      <c r="Q68" s="423">
        <v>129574075</v>
      </c>
      <c r="R68" s="434">
        <v>23925827</v>
      </c>
      <c r="S68" s="422">
        <v>641646</v>
      </c>
      <c r="T68" s="422">
        <v>311647</v>
      </c>
      <c r="U68" s="422">
        <v>499308</v>
      </c>
      <c r="V68" s="422">
        <v>2672877</v>
      </c>
      <c r="W68" s="423">
        <v>28051305</v>
      </c>
      <c r="X68" s="412">
        <v>-23661881</v>
      </c>
      <c r="Y68" s="426">
        <f t="shared" si="0"/>
        <v>133963499</v>
      </c>
    </row>
  </sheetData>
  <sheetProtection/>
  <mergeCells count="8">
    <mergeCell ref="A3:Q3"/>
    <mergeCell ref="A4:Q4"/>
    <mergeCell ref="Y7:Y8"/>
    <mergeCell ref="X7:X8"/>
    <mergeCell ref="A7:A8"/>
    <mergeCell ref="B7:B8"/>
    <mergeCell ref="C7:Q7"/>
    <mergeCell ref="R7:W7"/>
  </mergeCells>
  <printOptions/>
  <pageMargins left="0.87" right="0.15748031496062992" top="0.35433070866141736" bottom="0.1968503937007874" header="0.31496062992125984" footer="0.15748031496062992"/>
  <pageSetup fitToWidth="0" horizontalDpi="600" verticalDpi="600" orientation="landscape" paperSize="8" scale="71" r:id="rId1"/>
  <colBreaks count="1" manualBreakCount="1">
    <brk id="17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5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57421875" style="6" customWidth="1"/>
    <col min="2" max="2" width="9.140625" style="5" customWidth="1"/>
    <col min="3" max="3" width="12.00390625" style="5" customWidth="1"/>
    <col min="4" max="5" width="9.140625" style="5" customWidth="1"/>
    <col min="6" max="6" width="25.00390625" style="5" customWidth="1"/>
    <col min="7" max="8" width="11.57421875" style="5" customWidth="1"/>
    <col min="9" max="10" width="13.140625" style="5" customWidth="1"/>
    <col min="11" max="12" width="10.7109375" style="5" customWidth="1"/>
    <col min="13" max="14" width="13.140625" style="5" customWidth="1"/>
    <col min="15" max="16" width="11.140625" style="5" customWidth="1"/>
    <col min="17" max="17" width="13.140625" style="5" customWidth="1"/>
    <col min="18" max="18" width="12.57421875" style="152" customWidth="1"/>
    <col min="19" max="16384" width="9.140625" style="5" customWidth="1"/>
  </cols>
  <sheetData>
    <row r="1" spans="1:19" ht="12.75">
      <c r="A1" s="473" t="s">
        <v>258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1"/>
    </row>
    <row r="2" spans="2:19" ht="12.75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"/>
      <c r="R2" s="150"/>
      <c r="S2" s="1"/>
    </row>
    <row r="3" spans="1:19" ht="21" customHeight="1">
      <c r="A3" s="617" t="s">
        <v>332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139"/>
    </row>
    <row r="4" spans="1:19" ht="12.75">
      <c r="A4" s="617" t="s">
        <v>75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139"/>
    </row>
    <row r="5" spans="1:19" ht="12.75">
      <c r="A5" s="617" t="s">
        <v>315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139"/>
    </row>
    <row r="8" ht="13.5" thickBot="1"/>
    <row r="9" spans="1:18" s="44" customFormat="1" ht="12.75">
      <c r="A9" s="781" t="s">
        <v>870</v>
      </c>
      <c r="B9" s="783" t="s">
        <v>317</v>
      </c>
      <c r="C9" s="783"/>
      <c r="D9" s="783"/>
      <c r="E9" s="783"/>
      <c r="F9" s="784"/>
      <c r="G9" s="755" t="s">
        <v>950</v>
      </c>
      <c r="H9" s="756"/>
      <c r="I9" s="756"/>
      <c r="J9" s="646"/>
      <c r="K9" s="755" t="s">
        <v>951</v>
      </c>
      <c r="L9" s="756"/>
      <c r="M9" s="756"/>
      <c r="N9" s="646"/>
      <c r="O9" s="787" t="s">
        <v>529</v>
      </c>
      <c r="P9" s="788"/>
      <c r="Q9" s="788"/>
      <c r="R9" s="789"/>
    </row>
    <row r="10" spans="1:18" s="153" customFormat="1" ht="12" customHeight="1">
      <c r="A10" s="782"/>
      <c r="B10" s="785"/>
      <c r="C10" s="785"/>
      <c r="D10" s="785"/>
      <c r="E10" s="785"/>
      <c r="F10" s="786"/>
      <c r="G10" s="731" t="s">
        <v>996</v>
      </c>
      <c r="H10" s="732"/>
      <c r="I10" s="733" t="s">
        <v>72</v>
      </c>
      <c r="J10" s="735" t="s">
        <v>551</v>
      </c>
      <c r="K10" s="731" t="s">
        <v>996</v>
      </c>
      <c r="L10" s="732"/>
      <c r="M10" s="733" t="s">
        <v>72</v>
      </c>
      <c r="N10" s="735" t="s">
        <v>551</v>
      </c>
      <c r="O10" s="731" t="s">
        <v>996</v>
      </c>
      <c r="P10" s="732"/>
      <c r="Q10" s="733" t="s">
        <v>72</v>
      </c>
      <c r="R10" s="735" t="s">
        <v>551</v>
      </c>
    </row>
    <row r="11" spans="1:18" s="149" customFormat="1" ht="48.75" customHeight="1">
      <c r="A11" s="782"/>
      <c r="B11" s="785"/>
      <c r="C11" s="785"/>
      <c r="D11" s="785"/>
      <c r="E11" s="785"/>
      <c r="F11" s="786"/>
      <c r="G11" s="58" t="s">
        <v>322</v>
      </c>
      <c r="H11" s="13" t="s">
        <v>323</v>
      </c>
      <c r="I11" s="734"/>
      <c r="J11" s="736"/>
      <c r="K11" s="58" t="s">
        <v>322</v>
      </c>
      <c r="L11" s="13" t="s">
        <v>323</v>
      </c>
      <c r="M11" s="734"/>
      <c r="N11" s="736"/>
      <c r="O11" s="58" t="s">
        <v>322</v>
      </c>
      <c r="P11" s="13" t="s">
        <v>323</v>
      </c>
      <c r="Q11" s="734"/>
      <c r="R11" s="736"/>
    </row>
    <row r="12" spans="1:18" s="39" customFormat="1" ht="13.5" thickBot="1">
      <c r="A12" s="178" t="s">
        <v>325</v>
      </c>
      <c r="B12" s="794" t="s">
        <v>326</v>
      </c>
      <c r="C12" s="794"/>
      <c r="D12" s="794"/>
      <c r="E12" s="794"/>
      <c r="F12" s="795"/>
      <c r="G12" s="178" t="s">
        <v>327</v>
      </c>
      <c r="H12" s="179" t="s">
        <v>328</v>
      </c>
      <c r="I12" s="179" t="s">
        <v>330</v>
      </c>
      <c r="J12" s="180" t="s">
        <v>331</v>
      </c>
      <c r="K12" s="178" t="s">
        <v>333</v>
      </c>
      <c r="L12" s="179" t="s">
        <v>530</v>
      </c>
      <c r="M12" s="179" t="s">
        <v>379</v>
      </c>
      <c r="N12" s="180" t="s">
        <v>531</v>
      </c>
      <c r="O12" s="178" t="s">
        <v>532</v>
      </c>
      <c r="P12" s="179" t="s">
        <v>533</v>
      </c>
      <c r="Q12" s="179" t="s">
        <v>534</v>
      </c>
      <c r="R12" s="180" t="s">
        <v>535</v>
      </c>
    </row>
    <row r="13" spans="1:18" s="38" customFormat="1" ht="24.75" customHeight="1" thickBot="1">
      <c r="A13" s="155">
        <v>1</v>
      </c>
      <c r="B13" s="779" t="s">
        <v>537</v>
      </c>
      <c r="C13" s="779"/>
      <c r="D13" s="779"/>
      <c r="E13" s="779"/>
      <c r="F13" s="780"/>
      <c r="G13" s="185">
        <f>SUM(G14+G17+G18+G23+G26)</f>
        <v>39432662</v>
      </c>
      <c r="H13" s="156">
        <f>SUM(H14+H17+H18+H23+H26)</f>
        <v>36559800</v>
      </c>
      <c r="I13" s="156">
        <f>SUM(I14+I17+I18+I23+I26)</f>
        <v>32333217</v>
      </c>
      <c r="J13" s="157">
        <f>IF(H13&gt;0,I13/H13*100,"-")</f>
        <v>88.4392611556956</v>
      </c>
      <c r="K13" s="185">
        <f>SUM(K14+K17+K18+K23+K26)</f>
        <v>25847352</v>
      </c>
      <c r="L13" s="156">
        <f>SUM(L14+L17+L18+L23+L26)</f>
        <v>27857515</v>
      </c>
      <c r="M13" s="156">
        <f>SUM(M14+M17+M18+M23+M26)</f>
        <v>27824493</v>
      </c>
      <c r="N13" s="157">
        <f>IF(L13&gt;0,M13/L13*100,"-")</f>
        <v>99.88146107073801</v>
      </c>
      <c r="O13" s="185">
        <f>SUM(O14+O17+O18+O23+O26)</f>
        <v>65280014</v>
      </c>
      <c r="P13" s="156">
        <f>SUM(P14+P17+P18+P23+P26)</f>
        <v>64417315</v>
      </c>
      <c r="Q13" s="156">
        <f>SUM(Q14+Q17+Q18+Q23+Q26)</f>
        <v>60157710</v>
      </c>
      <c r="R13" s="157">
        <f>IF(P13&gt;0,Q13/P13*100,"-")</f>
        <v>93.38748440539628</v>
      </c>
    </row>
    <row r="14" spans="1:18" s="44" customFormat="1" ht="12.75">
      <c r="A14" s="348">
        <v>2</v>
      </c>
      <c r="B14" s="792" t="s">
        <v>311</v>
      </c>
      <c r="C14" s="792"/>
      <c r="D14" s="792"/>
      <c r="E14" s="792"/>
      <c r="F14" s="793"/>
      <c r="G14" s="186">
        <f>SUM(G15:G16)</f>
        <v>15949311</v>
      </c>
      <c r="H14" s="187">
        <f>SUM(H15:H16)</f>
        <v>15697625</v>
      </c>
      <c r="I14" s="164">
        <f>SUM(I15:I16)</f>
        <v>15685384</v>
      </c>
      <c r="J14" s="191">
        <f aca="true" t="shared" si="0" ref="J14:J29">IF(H14&gt;0,I14/H14*100,"-")</f>
        <v>99.92202005080387</v>
      </c>
      <c r="K14" s="186">
        <f>SUM(K15:K16)</f>
        <v>16122071</v>
      </c>
      <c r="L14" s="187">
        <f>SUM(L15:L16)</f>
        <v>15930284</v>
      </c>
      <c r="M14" s="164">
        <f>SUM(M15:M16)</f>
        <v>15930284</v>
      </c>
      <c r="N14" s="191">
        <f aca="true" t="shared" si="1" ref="N14:N29">IF(L14&gt;0,M14/L14*100,"-")</f>
        <v>100</v>
      </c>
      <c r="O14" s="186">
        <f>SUM(O15:O16)</f>
        <v>32071382</v>
      </c>
      <c r="P14" s="187">
        <f>SUM(P15:P16)</f>
        <v>31627909</v>
      </c>
      <c r="Q14" s="164">
        <f>SUM(Q15:Q16)</f>
        <v>31615668</v>
      </c>
      <c r="R14" s="191">
        <f aca="true" t="shared" si="2" ref="R14:R29">IF(P14&gt;0,Q14/P14*100,"-")</f>
        <v>99.96129684071116</v>
      </c>
    </row>
    <row r="15" spans="1:18" s="38" customFormat="1" ht="12.75">
      <c r="A15" s="181">
        <v>3</v>
      </c>
      <c r="B15" s="790" t="s">
        <v>538</v>
      </c>
      <c r="C15" s="790"/>
      <c r="D15" s="790"/>
      <c r="E15" s="790"/>
      <c r="F15" s="791"/>
      <c r="G15" s="189">
        <v>9711222</v>
      </c>
      <c r="H15" s="190">
        <v>9513338</v>
      </c>
      <c r="I15" s="159">
        <v>9513338</v>
      </c>
      <c r="J15" s="188">
        <f t="shared" si="0"/>
        <v>100</v>
      </c>
      <c r="K15" s="189">
        <v>15642071</v>
      </c>
      <c r="L15" s="190">
        <v>15508951</v>
      </c>
      <c r="M15" s="159">
        <v>15508951</v>
      </c>
      <c r="N15" s="188">
        <f t="shared" si="1"/>
        <v>100</v>
      </c>
      <c r="O15" s="189">
        <f>+G15+K15</f>
        <v>25353293</v>
      </c>
      <c r="P15" s="159">
        <f aca="true" t="shared" si="3" ref="P15:Q17">+H15+L15</f>
        <v>25022289</v>
      </c>
      <c r="Q15" s="159">
        <f t="shared" si="3"/>
        <v>25022289</v>
      </c>
      <c r="R15" s="188">
        <f t="shared" si="2"/>
        <v>100</v>
      </c>
    </row>
    <row r="16" spans="1:18" s="38" customFormat="1" ht="12.75">
      <c r="A16" s="181">
        <v>4</v>
      </c>
      <c r="B16" s="790" t="s">
        <v>539</v>
      </c>
      <c r="C16" s="790"/>
      <c r="D16" s="790"/>
      <c r="E16" s="790"/>
      <c r="F16" s="791"/>
      <c r="G16" s="189">
        <v>6238089</v>
      </c>
      <c r="H16" s="190">
        <v>6184287</v>
      </c>
      <c r="I16" s="159">
        <v>6172046</v>
      </c>
      <c r="J16" s="188">
        <f t="shared" si="0"/>
        <v>99.802062873214</v>
      </c>
      <c r="K16" s="189">
        <v>480000</v>
      </c>
      <c r="L16" s="190">
        <v>421333</v>
      </c>
      <c r="M16" s="159">
        <v>421333</v>
      </c>
      <c r="N16" s="188">
        <f t="shared" si="1"/>
        <v>100</v>
      </c>
      <c r="O16" s="189">
        <f>+G16+K16</f>
        <v>6718089</v>
      </c>
      <c r="P16" s="159">
        <f t="shared" si="3"/>
        <v>6605620</v>
      </c>
      <c r="Q16" s="159">
        <f t="shared" si="3"/>
        <v>6593379</v>
      </c>
      <c r="R16" s="188">
        <f t="shared" si="2"/>
        <v>99.81468809892182</v>
      </c>
    </row>
    <row r="17" spans="1:18" s="44" customFormat="1" ht="12.75">
      <c r="A17" s="348">
        <v>5</v>
      </c>
      <c r="B17" s="792" t="s">
        <v>893</v>
      </c>
      <c r="C17" s="792"/>
      <c r="D17" s="792"/>
      <c r="E17" s="792"/>
      <c r="F17" s="793"/>
      <c r="G17" s="186">
        <v>3579770</v>
      </c>
      <c r="H17" s="187">
        <v>3296511</v>
      </c>
      <c r="I17" s="164">
        <v>3288096</v>
      </c>
      <c r="J17" s="191">
        <f t="shared" si="0"/>
        <v>99.74473011010733</v>
      </c>
      <c r="K17" s="186">
        <v>3026146</v>
      </c>
      <c r="L17" s="187">
        <v>2993380</v>
      </c>
      <c r="M17" s="164">
        <v>2993380</v>
      </c>
      <c r="N17" s="191">
        <f t="shared" si="1"/>
        <v>100</v>
      </c>
      <c r="O17" s="186">
        <f>+G17+K17</f>
        <v>6605916</v>
      </c>
      <c r="P17" s="164">
        <f t="shared" si="3"/>
        <v>6289891</v>
      </c>
      <c r="Q17" s="164">
        <f t="shared" si="3"/>
        <v>6281476</v>
      </c>
      <c r="R17" s="191">
        <f t="shared" si="2"/>
        <v>99.86621389782431</v>
      </c>
    </row>
    <row r="18" spans="1:18" s="44" customFormat="1" ht="12.75">
      <c r="A18" s="181">
        <v>6</v>
      </c>
      <c r="B18" s="792" t="s">
        <v>540</v>
      </c>
      <c r="C18" s="792"/>
      <c r="D18" s="792"/>
      <c r="E18" s="792"/>
      <c r="F18" s="793"/>
      <c r="G18" s="186">
        <f>SUM(G19:G22)</f>
        <v>12721805</v>
      </c>
      <c r="H18" s="187">
        <f>SUM(H19:H22)</f>
        <v>9441556</v>
      </c>
      <c r="I18" s="164">
        <f>SUM(I19:I22)</f>
        <v>8548514</v>
      </c>
      <c r="J18" s="191">
        <f t="shared" si="0"/>
        <v>90.54136839309113</v>
      </c>
      <c r="K18" s="186">
        <f>SUM(K19:K22)</f>
        <v>6699135</v>
      </c>
      <c r="L18" s="187">
        <f>SUM(L19:L22)</f>
        <v>8929701</v>
      </c>
      <c r="M18" s="164">
        <f>SUM(M19:M22)</f>
        <v>8896679</v>
      </c>
      <c r="N18" s="191">
        <f t="shared" si="1"/>
        <v>99.63020038408901</v>
      </c>
      <c r="O18" s="186">
        <f>SUM(O19:O22)</f>
        <v>19420940</v>
      </c>
      <c r="P18" s="187">
        <f>SUM(P19:P22)</f>
        <v>18371257</v>
      </c>
      <c r="Q18" s="164">
        <f>SUM(Q19:Q22)</f>
        <v>17445193</v>
      </c>
      <c r="R18" s="191">
        <f t="shared" si="2"/>
        <v>94.9591690976834</v>
      </c>
    </row>
    <row r="19" spans="1:18" s="158" customFormat="1" ht="12.75">
      <c r="A19" s="181">
        <v>7</v>
      </c>
      <c r="B19" s="790" t="s">
        <v>541</v>
      </c>
      <c r="C19" s="790"/>
      <c r="D19" s="790"/>
      <c r="E19" s="790"/>
      <c r="F19" s="791"/>
      <c r="G19" s="189">
        <v>2100000</v>
      </c>
      <c r="H19" s="190">
        <v>2290534</v>
      </c>
      <c r="I19" s="159">
        <v>1976553</v>
      </c>
      <c r="J19" s="188">
        <f t="shared" si="0"/>
        <v>86.29223578431929</v>
      </c>
      <c r="K19" s="189">
        <v>2320989</v>
      </c>
      <c r="L19" s="190">
        <v>522757</v>
      </c>
      <c r="M19" s="159">
        <v>522757</v>
      </c>
      <c r="N19" s="188">
        <f t="shared" si="1"/>
        <v>100</v>
      </c>
      <c r="O19" s="189">
        <f aca="true" t="shared" si="4" ref="O19:Q22">+G19+K19</f>
        <v>4420989</v>
      </c>
      <c r="P19" s="159">
        <f t="shared" si="4"/>
        <v>2813291</v>
      </c>
      <c r="Q19" s="159">
        <f t="shared" si="4"/>
        <v>2499310</v>
      </c>
      <c r="R19" s="188">
        <f t="shared" si="2"/>
        <v>88.83936997630177</v>
      </c>
    </row>
    <row r="20" spans="1:18" s="158" customFormat="1" ht="12.75">
      <c r="A20" s="181">
        <v>8</v>
      </c>
      <c r="B20" s="790" t="s">
        <v>542</v>
      </c>
      <c r="C20" s="790"/>
      <c r="D20" s="790"/>
      <c r="E20" s="790"/>
      <c r="F20" s="791"/>
      <c r="G20" s="189">
        <v>536000</v>
      </c>
      <c r="H20" s="190">
        <v>541966</v>
      </c>
      <c r="I20" s="159">
        <v>518366</v>
      </c>
      <c r="J20" s="188">
        <f t="shared" si="0"/>
        <v>95.64548329600012</v>
      </c>
      <c r="K20" s="189">
        <v>45000</v>
      </c>
      <c r="L20" s="190">
        <v>53010</v>
      </c>
      <c r="M20" s="159">
        <v>53010</v>
      </c>
      <c r="N20" s="188">
        <f t="shared" si="1"/>
        <v>100</v>
      </c>
      <c r="O20" s="189">
        <f t="shared" si="4"/>
        <v>581000</v>
      </c>
      <c r="P20" s="159">
        <f t="shared" si="4"/>
        <v>594976</v>
      </c>
      <c r="Q20" s="159">
        <f t="shared" si="4"/>
        <v>571376</v>
      </c>
      <c r="R20" s="188">
        <f t="shared" si="2"/>
        <v>96.0334534502232</v>
      </c>
    </row>
    <row r="21" spans="1:18" s="158" customFormat="1" ht="12.75">
      <c r="A21" s="181">
        <v>9</v>
      </c>
      <c r="B21" s="790" t="s">
        <v>543</v>
      </c>
      <c r="C21" s="790"/>
      <c r="D21" s="790"/>
      <c r="E21" s="790"/>
      <c r="F21" s="791"/>
      <c r="G21" s="189">
        <v>7380500</v>
      </c>
      <c r="H21" s="190">
        <v>4786080</v>
      </c>
      <c r="I21" s="159">
        <v>4428457</v>
      </c>
      <c r="J21" s="188">
        <f t="shared" si="0"/>
        <v>92.52785160298198</v>
      </c>
      <c r="K21" s="189">
        <v>2990170</v>
      </c>
      <c r="L21" s="190">
        <v>6576276</v>
      </c>
      <c r="M21" s="159">
        <v>6543254</v>
      </c>
      <c r="N21" s="188">
        <f t="shared" si="1"/>
        <v>99.49786170775072</v>
      </c>
      <c r="O21" s="189">
        <f t="shared" si="4"/>
        <v>10370670</v>
      </c>
      <c r="P21" s="159">
        <f t="shared" si="4"/>
        <v>11362356</v>
      </c>
      <c r="Q21" s="159">
        <f t="shared" si="4"/>
        <v>10971711</v>
      </c>
      <c r="R21" s="188">
        <f t="shared" si="2"/>
        <v>96.56193662652358</v>
      </c>
    </row>
    <row r="22" spans="1:18" s="158" customFormat="1" ht="12.75">
      <c r="A22" s="181">
        <v>10</v>
      </c>
      <c r="B22" s="790" t="s">
        <v>544</v>
      </c>
      <c r="C22" s="790"/>
      <c r="D22" s="790"/>
      <c r="E22" s="790"/>
      <c r="F22" s="791"/>
      <c r="G22" s="189">
        <v>2705305</v>
      </c>
      <c r="H22" s="190">
        <v>1822976</v>
      </c>
      <c r="I22" s="159">
        <v>1625138</v>
      </c>
      <c r="J22" s="188">
        <f t="shared" si="0"/>
        <v>89.14752580396012</v>
      </c>
      <c r="K22" s="189">
        <v>1342976</v>
      </c>
      <c r="L22" s="190">
        <v>1777658</v>
      </c>
      <c r="M22" s="159">
        <v>1777658</v>
      </c>
      <c r="N22" s="188">
        <f t="shared" si="1"/>
        <v>100</v>
      </c>
      <c r="O22" s="189">
        <f t="shared" si="4"/>
        <v>4048281</v>
      </c>
      <c r="P22" s="159">
        <f t="shared" si="4"/>
        <v>3600634</v>
      </c>
      <c r="Q22" s="159">
        <f t="shared" si="4"/>
        <v>3402796</v>
      </c>
      <c r="R22" s="188">
        <f t="shared" si="2"/>
        <v>94.50546764819751</v>
      </c>
    </row>
    <row r="23" spans="1:18" s="44" customFormat="1" ht="12.75">
      <c r="A23" s="181">
        <v>11</v>
      </c>
      <c r="B23" s="792" t="s">
        <v>339</v>
      </c>
      <c r="C23" s="792"/>
      <c r="D23" s="792"/>
      <c r="E23" s="792"/>
      <c r="F23" s="793"/>
      <c r="G23" s="186">
        <f>SUM(G24:G25)</f>
        <v>815000</v>
      </c>
      <c r="H23" s="187">
        <f>SUM(H24:H25)</f>
        <v>399800</v>
      </c>
      <c r="I23" s="164">
        <f>SUM(I24:I25)</f>
        <v>399800</v>
      </c>
      <c r="J23" s="191">
        <f t="shared" si="0"/>
        <v>100</v>
      </c>
      <c r="K23" s="186">
        <f>SUM(K24:K25)</f>
        <v>0</v>
      </c>
      <c r="L23" s="187">
        <f>SUM(L24:L25)</f>
        <v>0</v>
      </c>
      <c r="M23" s="164">
        <f>SUM(M24:M25)</f>
        <v>0</v>
      </c>
      <c r="N23" s="191" t="str">
        <f t="shared" si="1"/>
        <v>-</v>
      </c>
      <c r="O23" s="186">
        <f>SUM(O24:O25)</f>
        <v>815000</v>
      </c>
      <c r="P23" s="187">
        <f>SUM(P24:P25)</f>
        <v>399800</v>
      </c>
      <c r="Q23" s="164">
        <f>SUM(Q24:Q25)</f>
        <v>399800</v>
      </c>
      <c r="R23" s="191">
        <f t="shared" si="2"/>
        <v>100</v>
      </c>
    </row>
    <row r="24" spans="1:18" s="44" customFormat="1" ht="12.75">
      <c r="A24" s="181">
        <v>12</v>
      </c>
      <c r="B24" s="790" t="s">
        <v>545</v>
      </c>
      <c r="C24" s="790"/>
      <c r="D24" s="790"/>
      <c r="E24" s="790"/>
      <c r="F24" s="791"/>
      <c r="G24" s="189">
        <v>60000</v>
      </c>
      <c r="H24" s="190">
        <v>24000</v>
      </c>
      <c r="I24" s="159">
        <v>24000</v>
      </c>
      <c r="J24" s="188">
        <f t="shared" si="0"/>
        <v>100</v>
      </c>
      <c r="K24" s="189">
        <v>0</v>
      </c>
      <c r="L24" s="159">
        <v>0</v>
      </c>
      <c r="M24" s="159">
        <v>0</v>
      </c>
      <c r="N24" s="188" t="str">
        <f t="shared" si="1"/>
        <v>-</v>
      </c>
      <c r="O24" s="189">
        <f aca="true" t="shared" si="5" ref="O24:Q25">+G24+K24</f>
        <v>60000</v>
      </c>
      <c r="P24" s="159">
        <f t="shared" si="5"/>
        <v>24000</v>
      </c>
      <c r="Q24" s="159">
        <f t="shared" si="5"/>
        <v>24000</v>
      </c>
      <c r="R24" s="188">
        <f t="shared" si="2"/>
        <v>100</v>
      </c>
    </row>
    <row r="25" spans="1:18" s="158" customFormat="1" ht="12.75">
      <c r="A25" s="181">
        <v>13</v>
      </c>
      <c r="B25" s="790" t="s">
        <v>546</v>
      </c>
      <c r="C25" s="790"/>
      <c r="D25" s="790"/>
      <c r="E25" s="790"/>
      <c r="F25" s="791"/>
      <c r="G25" s="189">
        <v>755000</v>
      </c>
      <c r="H25" s="190">
        <v>375800</v>
      </c>
      <c r="I25" s="159">
        <v>375800</v>
      </c>
      <c r="J25" s="188">
        <f t="shared" si="0"/>
        <v>100</v>
      </c>
      <c r="K25" s="189">
        <v>0</v>
      </c>
      <c r="L25" s="159">
        <v>0</v>
      </c>
      <c r="M25" s="159">
        <v>0</v>
      </c>
      <c r="N25" s="188" t="str">
        <f t="shared" si="1"/>
        <v>-</v>
      </c>
      <c r="O25" s="189">
        <f t="shared" si="5"/>
        <v>755000</v>
      </c>
      <c r="P25" s="159">
        <f t="shared" si="5"/>
        <v>375800</v>
      </c>
      <c r="Q25" s="159">
        <f t="shared" si="5"/>
        <v>375800</v>
      </c>
      <c r="R25" s="188">
        <f t="shared" si="2"/>
        <v>100</v>
      </c>
    </row>
    <row r="26" spans="1:18" s="38" customFormat="1" ht="12.75">
      <c r="A26" s="181">
        <v>14</v>
      </c>
      <c r="B26" s="792" t="s">
        <v>340</v>
      </c>
      <c r="C26" s="792"/>
      <c r="D26" s="792"/>
      <c r="E26" s="792"/>
      <c r="F26" s="793"/>
      <c r="G26" s="186">
        <f>SUM(G27:G30)</f>
        <v>6366776</v>
      </c>
      <c r="H26" s="164">
        <f>SUM(H27:H30)</f>
        <v>7724308</v>
      </c>
      <c r="I26" s="164">
        <f>SUM(I27:I30)</f>
        <v>4411423</v>
      </c>
      <c r="J26" s="191">
        <f t="shared" si="0"/>
        <v>57.11091530788259</v>
      </c>
      <c r="K26" s="186">
        <f>SUM(K27:K30)</f>
        <v>0</v>
      </c>
      <c r="L26" s="164">
        <f>SUM(L27:L30)</f>
        <v>4150</v>
      </c>
      <c r="M26" s="164">
        <f>SUM(M27:M30)</f>
        <v>4150</v>
      </c>
      <c r="N26" s="191">
        <f t="shared" si="1"/>
        <v>100</v>
      </c>
      <c r="O26" s="186">
        <f>SUM(O27:O30)</f>
        <v>6366776</v>
      </c>
      <c r="P26" s="164">
        <f>SUM(P27:P30)</f>
        <v>7728458</v>
      </c>
      <c r="Q26" s="164">
        <f>SUM(Q27:Q30)</f>
        <v>4415573</v>
      </c>
      <c r="R26" s="191">
        <f t="shared" si="2"/>
        <v>57.13394573665277</v>
      </c>
    </row>
    <row r="27" spans="1:18" s="38" customFormat="1" ht="12.75">
      <c r="A27" s="181">
        <v>15</v>
      </c>
      <c r="B27" s="790" t="s">
        <v>552</v>
      </c>
      <c r="C27" s="790"/>
      <c r="D27" s="790"/>
      <c r="E27" s="790"/>
      <c r="F27" s="791"/>
      <c r="G27" s="189">
        <v>173766</v>
      </c>
      <c r="H27" s="190">
        <v>173766</v>
      </c>
      <c r="I27" s="159">
        <v>173766</v>
      </c>
      <c r="J27" s="188">
        <f t="shared" si="0"/>
        <v>100</v>
      </c>
      <c r="K27" s="189">
        <v>0</v>
      </c>
      <c r="L27" s="159">
        <v>0</v>
      </c>
      <c r="M27" s="159">
        <v>0</v>
      </c>
      <c r="N27" s="188" t="str">
        <f t="shared" si="1"/>
        <v>-</v>
      </c>
      <c r="O27" s="189">
        <f aca="true" t="shared" si="6" ref="O27:Q30">+G27+K27</f>
        <v>173766</v>
      </c>
      <c r="P27" s="159">
        <f t="shared" si="6"/>
        <v>173766</v>
      </c>
      <c r="Q27" s="159">
        <f t="shared" si="6"/>
        <v>173766</v>
      </c>
      <c r="R27" s="188">
        <f t="shared" si="2"/>
        <v>100</v>
      </c>
    </row>
    <row r="28" spans="1:18" s="38" customFormat="1" ht="12.75">
      <c r="A28" s="181">
        <v>16</v>
      </c>
      <c r="B28" s="790" t="s">
        <v>553</v>
      </c>
      <c r="C28" s="790"/>
      <c r="D28" s="790"/>
      <c r="E28" s="790"/>
      <c r="F28" s="791"/>
      <c r="G28" s="189">
        <v>4108570</v>
      </c>
      <c r="H28" s="159">
        <v>3737657</v>
      </c>
      <c r="I28" s="159">
        <v>3737657</v>
      </c>
      <c r="J28" s="188">
        <f t="shared" si="0"/>
        <v>100</v>
      </c>
      <c r="K28" s="189">
        <v>0</v>
      </c>
      <c r="L28" s="159">
        <v>4150</v>
      </c>
      <c r="M28" s="159">
        <v>4150</v>
      </c>
      <c r="N28" s="188">
        <f t="shared" si="1"/>
        <v>100</v>
      </c>
      <c r="O28" s="189">
        <f t="shared" si="6"/>
        <v>4108570</v>
      </c>
      <c r="P28" s="159">
        <f t="shared" si="6"/>
        <v>3741807</v>
      </c>
      <c r="Q28" s="159">
        <f t="shared" si="6"/>
        <v>3741807</v>
      </c>
      <c r="R28" s="188">
        <f t="shared" si="2"/>
        <v>100</v>
      </c>
    </row>
    <row r="29" spans="1:18" s="38" customFormat="1" ht="12.75">
      <c r="A29" s="181">
        <v>17</v>
      </c>
      <c r="B29" s="790" t="s">
        <v>341</v>
      </c>
      <c r="C29" s="790"/>
      <c r="D29" s="790"/>
      <c r="E29" s="790"/>
      <c r="F29" s="791"/>
      <c r="G29" s="189">
        <v>600000</v>
      </c>
      <c r="H29" s="159">
        <v>500000</v>
      </c>
      <c r="I29" s="159">
        <v>500000</v>
      </c>
      <c r="J29" s="188">
        <f t="shared" si="0"/>
        <v>100</v>
      </c>
      <c r="K29" s="189">
        <v>0</v>
      </c>
      <c r="L29" s="159">
        <v>0</v>
      </c>
      <c r="M29" s="159">
        <v>0</v>
      </c>
      <c r="N29" s="188" t="str">
        <f t="shared" si="1"/>
        <v>-</v>
      </c>
      <c r="O29" s="189">
        <f t="shared" si="6"/>
        <v>600000</v>
      </c>
      <c r="P29" s="159">
        <f t="shared" si="6"/>
        <v>500000</v>
      </c>
      <c r="Q29" s="159">
        <f t="shared" si="6"/>
        <v>500000</v>
      </c>
      <c r="R29" s="188">
        <f t="shared" si="2"/>
        <v>100</v>
      </c>
    </row>
    <row r="30" spans="1:18" s="38" customFormat="1" ht="13.5" thickBot="1">
      <c r="A30" s="181">
        <v>18</v>
      </c>
      <c r="B30" s="790" t="s">
        <v>319</v>
      </c>
      <c r="C30" s="790"/>
      <c r="D30" s="790"/>
      <c r="E30" s="790"/>
      <c r="F30" s="791"/>
      <c r="G30" s="189">
        <v>1484440</v>
      </c>
      <c r="H30" s="159">
        <v>3312885</v>
      </c>
      <c r="I30" s="327"/>
      <c r="J30" s="328"/>
      <c r="K30" s="189">
        <v>0</v>
      </c>
      <c r="L30" s="159">
        <v>0</v>
      </c>
      <c r="M30" s="327"/>
      <c r="N30" s="328"/>
      <c r="O30" s="189">
        <f t="shared" si="6"/>
        <v>1484440</v>
      </c>
      <c r="P30" s="159">
        <f t="shared" si="6"/>
        <v>3312885</v>
      </c>
      <c r="Q30" s="327"/>
      <c r="R30" s="328"/>
    </row>
    <row r="31" spans="1:18" s="44" customFormat="1" ht="24.75" customHeight="1" thickBot="1">
      <c r="A31" s="155">
        <v>19</v>
      </c>
      <c r="B31" s="779" t="s">
        <v>547</v>
      </c>
      <c r="C31" s="779"/>
      <c r="D31" s="779"/>
      <c r="E31" s="779"/>
      <c r="F31" s="780"/>
      <c r="G31" s="192">
        <f>SUM(G32+G38+G42)</f>
        <v>53044395</v>
      </c>
      <c r="H31" s="160">
        <f>SUM(H32+H38+H42)</f>
        <v>67292354</v>
      </c>
      <c r="I31" s="160">
        <f>SUM(I32+I38+I42)</f>
        <v>60816896</v>
      </c>
      <c r="J31" s="161">
        <f aca="true" t="shared" si="7" ref="J31:J44">IF(H31&gt;0,I31/H31*100,"-")</f>
        <v>90.37712664948532</v>
      </c>
      <c r="K31" s="192">
        <f>SUM(K32+K38+K42)</f>
        <v>100330</v>
      </c>
      <c r="L31" s="160">
        <f>SUM(L32+L38+L42)</f>
        <v>193790</v>
      </c>
      <c r="M31" s="160">
        <f>SUM(M32+M38+M42)</f>
        <v>80495</v>
      </c>
      <c r="N31" s="161">
        <f aca="true" t="shared" si="8" ref="N31:N44">IF(L31&gt;0,M31/L31*100,"-")</f>
        <v>41.53723102327261</v>
      </c>
      <c r="O31" s="192">
        <f>SUM(O32+O38+O42)</f>
        <v>53144725</v>
      </c>
      <c r="P31" s="160">
        <f>SUM(P32+P38+P42)</f>
        <v>67486144</v>
      </c>
      <c r="Q31" s="160">
        <f>SUM(Q32+Q38+Q42)</f>
        <v>60897391</v>
      </c>
      <c r="R31" s="161">
        <f aca="true" t="shared" si="9" ref="R31:R44">IF(P31&gt;0,Q31/P31*100,"-")</f>
        <v>90.23688032909392</v>
      </c>
    </row>
    <row r="32" spans="1:18" s="44" customFormat="1" ht="12.75">
      <c r="A32" s="348">
        <v>20</v>
      </c>
      <c r="B32" s="792" t="s">
        <v>321</v>
      </c>
      <c r="C32" s="792"/>
      <c r="D32" s="792"/>
      <c r="E32" s="792"/>
      <c r="F32" s="793"/>
      <c r="G32" s="186">
        <f>SUM(G33:G37)</f>
        <v>30666185</v>
      </c>
      <c r="H32" s="164">
        <f>SUM(H33:H37)</f>
        <v>44978291</v>
      </c>
      <c r="I32" s="164">
        <f>SUM(I33:I37)</f>
        <v>38840200</v>
      </c>
      <c r="J32" s="191">
        <f t="shared" si="7"/>
        <v>86.35321426507736</v>
      </c>
      <c r="K32" s="186">
        <f>SUM(K33:K37)</f>
        <v>100330</v>
      </c>
      <c r="L32" s="164">
        <f>SUM(L33:L37)</f>
        <v>193790</v>
      </c>
      <c r="M32" s="164">
        <f>SUM(M33:M37)</f>
        <v>80495</v>
      </c>
      <c r="N32" s="191">
        <f t="shared" si="8"/>
        <v>41.53723102327261</v>
      </c>
      <c r="O32" s="186">
        <f>SUM(O33:O37)</f>
        <v>30766515</v>
      </c>
      <c r="P32" s="164">
        <f>SUM(P33:P37)</f>
        <v>45172081</v>
      </c>
      <c r="Q32" s="164">
        <f>SUM(Q33:Q37)</f>
        <v>38920695</v>
      </c>
      <c r="R32" s="191">
        <f t="shared" si="9"/>
        <v>86.16095193843294</v>
      </c>
    </row>
    <row r="33" spans="1:18" s="38" customFormat="1" ht="12.75">
      <c r="A33" s="181">
        <v>21</v>
      </c>
      <c r="B33" s="162" t="s">
        <v>561</v>
      </c>
      <c r="C33" s="163"/>
      <c r="D33" s="163"/>
      <c r="E33" s="163"/>
      <c r="F33" s="182"/>
      <c r="G33" s="189">
        <v>0</v>
      </c>
      <c r="H33" s="159">
        <v>1000000</v>
      </c>
      <c r="I33" s="159">
        <v>1000000</v>
      </c>
      <c r="J33" s="188">
        <f t="shared" si="7"/>
        <v>100</v>
      </c>
      <c r="K33" s="189">
        <v>0</v>
      </c>
      <c r="L33" s="159">
        <v>0</v>
      </c>
      <c r="M33" s="159">
        <v>0</v>
      </c>
      <c r="N33" s="188" t="str">
        <f t="shared" si="8"/>
        <v>-</v>
      </c>
      <c r="O33" s="189">
        <f aca="true" t="shared" si="10" ref="O33:Q37">+G33+K33</f>
        <v>0</v>
      </c>
      <c r="P33" s="159">
        <f t="shared" si="10"/>
        <v>1000000</v>
      </c>
      <c r="Q33" s="159">
        <f t="shared" si="10"/>
        <v>1000000</v>
      </c>
      <c r="R33" s="188">
        <f t="shared" si="9"/>
        <v>100</v>
      </c>
    </row>
    <row r="34" spans="1:18" s="38" customFormat="1" ht="12.75">
      <c r="A34" s="181">
        <v>22</v>
      </c>
      <c r="B34" s="162" t="s">
        <v>562</v>
      </c>
      <c r="C34" s="163"/>
      <c r="D34" s="163"/>
      <c r="E34" s="163"/>
      <c r="F34" s="182"/>
      <c r="G34" s="189">
        <v>23795321</v>
      </c>
      <c r="H34" s="159">
        <v>23833179</v>
      </c>
      <c r="I34" s="159">
        <v>23198637</v>
      </c>
      <c r="J34" s="188">
        <f t="shared" si="7"/>
        <v>97.33756877334744</v>
      </c>
      <c r="K34" s="189">
        <v>0</v>
      </c>
      <c r="L34" s="159">
        <v>0</v>
      </c>
      <c r="M34" s="159">
        <v>0</v>
      </c>
      <c r="N34" s="188" t="str">
        <f t="shared" si="8"/>
        <v>-</v>
      </c>
      <c r="O34" s="189">
        <f t="shared" si="10"/>
        <v>23795321</v>
      </c>
      <c r="P34" s="159">
        <f t="shared" si="10"/>
        <v>23833179</v>
      </c>
      <c r="Q34" s="159">
        <f t="shared" si="10"/>
        <v>23198637</v>
      </c>
      <c r="R34" s="188">
        <f t="shared" si="9"/>
        <v>97.33756877334744</v>
      </c>
    </row>
    <row r="35" spans="1:18" s="38" customFormat="1" ht="12.75">
      <c r="A35" s="181">
        <v>23</v>
      </c>
      <c r="B35" s="162" t="s">
        <v>563</v>
      </c>
      <c r="C35" s="163"/>
      <c r="D35" s="163"/>
      <c r="E35" s="163"/>
      <c r="F35" s="182"/>
      <c r="G35" s="189">
        <v>0</v>
      </c>
      <c r="H35" s="159">
        <v>315500</v>
      </c>
      <c r="I35" s="159">
        <v>315500</v>
      </c>
      <c r="J35" s="188">
        <f t="shared" si="7"/>
        <v>100</v>
      </c>
      <c r="K35" s="189">
        <v>0</v>
      </c>
      <c r="L35" s="159">
        <v>0</v>
      </c>
      <c r="M35" s="159">
        <v>0</v>
      </c>
      <c r="N35" s="188" t="str">
        <f t="shared" si="8"/>
        <v>-</v>
      </c>
      <c r="O35" s="189">
        <f t="shared" si="10"/>
        <v>0</v>
      </c>
      <c r="P35" s="159">
        <f t="shared" si="10"/>
        <v>315500</v>
      </c>
      <c r="Q35" s="159">
        <f t="shared" si="10"/>
        <v>315500</v>
      </c>
      <c r="R35" s="188">
        <f t="shared" si="9"/>
        <v>100</v>
      </c>
    </row>
    <row r="36" spans="1:18" s="38" customFormat="1" ht="12.75">
      <c r="A36" s="181">
        <v>24</v>
      </c>
      <c r="B36" s="162" t="s">
        <v>564</v>
      </c>
      <c r="C36" s="163"/>
      <c r="D36" s="163"/>
      <c r="E36" s="163"/>
      <c r="F36" s="182"/>
      <c r="G36" s="189">
        <v>355000</v>
      </c>
      <c r="H36" s="159">
        <v>10483619</v>
      </c>
      <c r="I36" s="159">
        <v>6285014</v>
      </c>
      <c r="J36" s="188">
        <f t="shared" si="7"/>
        <v>59.950805156120225</v>
      </c>
      <c r="K36" s="189">
        <v>79000</v>
      </c>
      <c r="L36" s="159">
        <v>152590</v>
      </c>
      <c r="M36" s="159">
        <v>63382</v>
      </c>
      <c r="N36" s="188">
        <f t="shared" si="8"/>
        <v>41.53745330624549</v>
      </c>
      <c r="O36" s="189">
        <f t="shared" si="10"/>
        <v>434000</v>
      </c>
      <c r="P36" s="159">
        <f t="shared" si="10"/>
        <v>10636209</v>
      </c>
      <c r="Q36" s="159">
        <f t="shared" si="10"/>
        <v>6348396</v>
      </c>
      <c r="R36" s="188">
        <f t="shared" si="9"/>
        <v>59.68664211092505</v>
      </c>
    </row>
    <row r="37" spans="1:18" s="38" customFormat="1" ht="12.75">
      <c r="A37" s="181">
        <v>25</v>
      </c>
      <c r="B37" s="162" t="s">
        <v>565</v>
      </c>
      <c r="C37" s="163"/>
      <c r="D37" s="163"/>
      <c r="E37" s="163"/>
      <c r="F37" s="182"/>
      <c r="G37" s="189">
        <v>6515864</v>
      </c>
      <c r="H37" s="159">
        <v>9345993</v>
      </c>
      <c r="I37" s="159">
        <v>8041049</v>
      </c>
      <c r="J37" s="188">
        <f t="shared" si="7"/>
        <v>86.03739591929931</v>
      </c>
      <c r="K37" s="189">
        <v>21330</v>
      </c>
      <c r="L37" s="159">
        <v>41200</v>
      </c>
      <c r="M37" s="159">
        <v>17113</v>
      </c>
      <c r="N37" s="188">
        <f t="shared" si="8"/>
        <v>41.536407766990294</v>
      </c>
      <c r="O37" s="189">
        <f t="shared" si="10"/>
        <v>6537194</v>
      </c>
      <c r="P37" s="159">
        <f t="shared" si="10"/>
        <v>9387193</v>
      </c>
      <c r="Q37" s="159">
        <f t="shared" si="10"/>
        <v>8058162</v>
      </c>
      <c r="R37" s="188">
        <f t="shared" si="9"/>
        <v>85.8420829315004</v>
      </c>
    </row>
    <row r="38" spans="1:18" s="44" customFormat="1" ht="12.75">
      <c r="A38" s="348">
        <v>26</v>
      </c>
      <c r="B38" s="792" t="s">
        <v>320</v>
      </c>
      <c r="C38" s="792"/>
      <c r="D38" s="792"/>
      <c r="E38" s="792"/>
      <c r="F38" s="793"/>
      <c r="G38" s="186">
        <f>SUM(G39:G41)</f>
        <v>22108210</v>
      </c>
      <c r="H38" s="164">
        <f>SUM(H39:H41)</f>
        <v>22018788</v>
      </c>
      <c r="I38" s="164">
        <f>SUM(I39:I41)</f>
        <v>21681421</v>
      </c>
      <c r="J38" s="191">
        <f t="shared" si="7"/>
        <v>98.46782211627634</v>
      </c>
      <c r="K38" s="186">
        <f>SUM(K39:K41)</f>
        <v>0</v>
      </c>
      <c r="L38" s="164">
        <f>SUM(L39:L41)</f>
        <v>0</v>
      </c>
      <c r="M38" s="164">
        <f>SUM(M39:M41)</f>
        <v>0</v>
      </c>
      <c r="N38" s="191" t="str">
        <f t="shared" si="8"/>
        <v>-</v>
      </c>
      <c r="O38" s="186">
        <f>SUM(O39:O41)</f>
        <v>22108210</v>
      </c>
      <c r="P38" s="164">
        <f>SUM(P39:P41)</f>
        <v>22018788</v>
      </c>
      <c r="Q38" s="164">
        <f>SUM(Q39:Q41)</f>
        <v>21681421</v>
      </c>
      <c r="R38" s="191">
        <f t="shared" si="9"/>
        <v>98.46782211627634</v>
      </c>
    </row>
    <row r="39" spans="1:18" s="38" customFormat="1" ht="12.75">
      <c r="A39" s="181">
        <v>27</v>
      </c>
      <c r="B39" s="790" t="s">
        <v>548</v>
      </c>
      <c r="C39" s="790"/>
      <c r="D39" s="790"/>
      <c r="E39" s="790"/>
      <c r="F39" s="791"/>
      <c r="G39" s="349">
        <v>17503222</v>
      </c>
      <c r="H39" s="350">
        <v>17432808</v>
      </c>
      <c r="I39" s="350">
        <v>17167167</v>
      </c>
      <c r="J39" s="347">
        <f t="shared" si="7"/>
        <v>98.47620073599158</v>
      </c>
      <c r="K39" s="349">
        <v>0</v>
      </c>
      <c r="L39" s="350">
        <v>0</v>
      </c>
      <c r="M39" s="350">
        <v>0</v>
      </c>
      <c r="N39" s="347" t="str">
        <f t="shared" si="8"/>
        <v>-</v>
      </c>
      <c r="O39" s="349">
        <f aca="true" t="shared" si="11" ref="O39:Q41">+G39+K39</f>
        <v>17503222</v>
      </c>
      <c r="P39" s="350">
        <f t="shared" si="11"/>
        <v>17432808</v>
      </c>
      <c r="Q39" s="350">
        <f t="shared" si="11"/>
        <v>17167167</v>
      </c>
      <c r="R39" s="347">
        <f t="shared" si="9"/>
        <v>98.47620073599158</v>
      </c>
    </row>
    <row r="40" spans="1:18" s="38" customFormat="1" ht="12.75">
      <c r="A40" s="181">
        <v>28</v>
      </c>
      <c r="B40" s="162" t="s">
        <v>8</v>
      </c>
      <c r="C40" s="162"/>
      <c r="D40" s="162"/>
      <c r="E40" s="162"/>
      <c r="F40" s="339"/>
      <c r="G40" s="349">
        <v>0</v>
      </c>
      <c r="H40" s="350">
        <v>0</v>
      </c>
      <c r="I40" s="350">
        <v>0</v>
      </c>
      <c r="J40" s="347" t="str">
        <f t="shared" si="7"/>
        <v>-</v>
      </c>
      <c r="K40" s="349">
        <v>0</v>
      </c>
      <c r="L40" s="350">
        <v>0</v>
      </c>
      <c r="M40" s="350">
        <v>0</v>
      </c>
      <c r="N40" s="347" t="str">
        <f>IF(L40&gt;0,M40/L40*100,"-")</f>
        <v>-</v>
      </c>
      <c r="O40" s="349">
        <f>+G40+K40</f>
        <v>0</v>
      </c>
      <c r="P40" s="350">
        <f>+H40+L40</f>
        <v>0</v>
      </c>
      <c r="Q40" s="350">
        <f>+I40+M40</f>
        <v>0</v>
      </c>
      <c r="R40" s="347" t="str">
        <f t="shared" si="9"/>
        <v>-</v>
      </c>
    </row>
    <row r="41" spans="1:18" s="38" customFormat="1" ht="12.75">
      <c r="A41" s="181">
        <v>29</v>
      </c>
      <c r="B41" s="790" t="s">
        <v>549</v>
      </c>
      <c r="C41" s="790"/>
      <c r="D41" s="790"/>
      <c r="E41" s="790"/>
      <c r="F41" s="791"/>
      <c r="G41" s="349">
        <v>4604988</v>
      </c>
      <c r="H41" s="350">
        <v>4585980</v>
      </c>
      <c r="I41" s="350">
        <v>4514254</v>
      </c>
      <c r="J41" s="347">
        <f t="shared" si="7"/>
        <v>98.43597224584495</v>
      </c>
      <c r="K41" s="349">
        <v>0</v>
      </c>
      <c r="L41" s="350">
        <v>0</v>
      </c>
      <c r="M41" s="350">
        <v>0</v>
      </c>
      <c r="N41" s="347" t="str">
        <f t="shared" si="8"/>
        <v>-</v>
      </c>
      <c r="O41" s="349">
        <f t="shared" si="11"/>
        <v>4604988</v>
      </c>
      <c r="P41" s="350">
        <f t="shared" si="11"/>
        <v>4585980</v>
      </c>
      <c r="Q41" s="350">
        <f t="shared" si="11"/>
        <v>4514254</v>
      </c>
      <c r="R41" s="347">
        <f t="shared" si="9"/>
        <v>98.43597224584495</v>
      </c>
    </row>
    <row r="42" spans="1:18" s="38" customFormat="1" ht="12.75">
      <c r="A42" s="181">
        <v>30</v>
      </c>
      <c r="B42" s="163" t="s">
        <v>566</v>
      </c>
      <c r="C42" s="163"/>
      <c r="D42" s="163"/>
      <c r="E42" s="163"/>
      <c r="F42" s="182"/>
      <c r="G42" s="186">
        <f>+G43+G44</f>
        <v>270000</v>
      </c>
      <c r="H42" s="164">
        <f>+H43+H44</f>
        <v>295275</v>
      </c>
      <c r="I42" s="164">
        <f>+I43+I44</f>
        <v>295275</v>
      </c>
      <c r="J42" s="191">
        <f t="shared" si="7"/>
        <v>100</v>
      </c>
      <c r="K42" s="186">
        <f>+K43+K44</f>
        <v>0</v>
      </c>
      <c r="L42" s="164">
        <f>+L43+L44</f>
        <v>0</v>
      </c>
      <c r="M42" s="164">
        <f>+M43+M44</f>
        <v>0</v>
      </c>
      <c r="N42" s="191" t="str">
        <f t="shared" si="8"/>
        <v>-</v>
      </c>
      <c r="O42" s="186">
        <f>+O43+O44</f>
        <v>270000</v>
      </c>
      <c r="P42" s="164">
        <f>+P43+P44</f>
        <v>295275</v>
      </c>
      <c r="Q42" s="164">
        <f>+Q43+Q44</f>
        <v>295275</v>
      </c>
      <c r="R42" s="191">
        <f t="shared" si="9"/>
        <v>100</v>
      </c>
    </row>
    <row r="43" spans="1:18" s="38" customFormat="1" ht="12.75">
      <c r="A43" s="181">
        <v>31</v>
      </c>
      <c r="B43" s="790" t="s">
        <v>9</v>
      </c>
      <c r="C43" s="790"/>
      <c r="D43" s="790"/>
      <c r="E43" s="790"/>
      <c r="F43" s="791"/>
      <c r="G43" s="349">
        <v>140000</v>
      </c>
      <c r="H43" s="350">
        <v>0</v>
      </c>
      <c r="I43" s="350">
        <v>0</v>
      </c>
      <c r="J43" s="347" t="str">
        <f>IF(H43&gt;0,I43/H43*100,"-")</f>
        <v>-</v>
      </c>
      <c r="K43" s="349">
        <v>0</v>
      </c>
      <c r="L43" s="350">
        <v>0</v>
      </c>
      <c r="M43" s="350">
        <v>0</v>
      </c>
      <c r="N43" s="347" t="str">
        <f>IF(L43&gt;0,M43/L43*100,"-")</f>
        <v>-</v>
      </c>
      <c r="O43" s="349">
        <f aca="true" t="shared" si="12" ref="O43:Q44">+G43+K43</f>
        <v>140000</v>
      </c>
      <c r="P43" s="350">
        <f t="shared" si="12"/>
        <v>0</v>
      </c>
      <c r="Q43" s="350">
        <f t="shared" si="12"/>
        <v>0</v>
      </c>
      <c r="R43" s="347" t="str">
        <f>IF(P43&gt;0,Q43/P43*100,"-")</f>
        <v>-</v>
      </c>
    </row>
    <row r="44" spans="1:18" s="38" customFormat="1" ht="13.5" thickBot="1">
      <c r="A44" s="181">
        <v>32</v>
      </c>
      <c r="B44" s="183" t="s">
        <v>567</v>
      </c>
      <c r="C44" s="42"/>
      <c r="D44" s="42"/>
      <c r="E44" s="42"/>
      <c r="F44" s="184"/>
      <c r="G44" s="193">
        <v>130000</v>
      </c>
      <c r="H44" s="194">
        <v>295275</v>
      </c>
      <c r="I44" s="194">
        <v>295275</v>
      </c>
      <c r="J44" s="188">
        <f t="shared" si="7"/>
        <v>100</v>
      </c>
      <c r="K44" s="193">
        <v>0</v>
      </c>
      <c r="L44" s="194">
        <v>0</v>
      </c>
      <c r="M44" s="194">
        <v>0</v>
      </c>
      <c r="N44" s="188" t="str">
        <f t="shared" si="8"/>
        <v>-</v>
      </c>
      <c r="O44" s="189">
        <f t="shared" si="12"/>
        <v>130000</v>
      </c>
      <c r="P44" s="159">
        <f t="shared" si="12"/>
        <v>295275</v>
      </c>
      <c r="Q44" s="159">
        <f t="shared" si="12"/>
        <v>295275</v>
      </c>
      <c r="R44" s="188">
        <f t="shared" si="9"/>
        <v>100</v>
      </c>
    </row>
    <row r="45" spans="1:18" s="44" customFormat="1" ht="24.75" customHeight="1" thickBot="1">
      <c r="A45" s="155">
        <v>33</v>
      </c>
      <c r="B45" s="779" t="s">
        <v>342</v>
      </c>
      <c r="C45" s="779"/>
      <c r="D45" s="779"/>
      <c r="E45" s="779"/>
      <c r="F45" s="780"/>
      <c r="G45" s="192">
        <f>SUM(G46:G48)</f>
        <v>23308072</v>
      </c>
      <c r="H45" s="160">
        <f>SUM(H46:H48)</f>
        <v>25678900</v>
      </c>
      <c r="I45" s="160">
        <f>SUM(I46:I48)</f>
        <v>25678900</v>
      </c>
      <c r="J45" s="157">
        <f>IF(H45&gt;0,I45/H45*100,"-")</f>
        <v>100</v>
      </c>
      <c r="K45" s="192">
        <f>SUM(K46:K48)</f>
        <v>0</v>
      </c>
      <c r="L45" s="160">
        <f>SUM(L46:L48)</f>
        <v>0</v>
      </c>
      <c r="M45" s="160">
        <f>SUM(M46:M48)</f>
        <v>0</v>
      </c>
      <c r="N45" s="157" t="str">
        <f>IF(L45&gt;0,M45/L45*100,"-")</f>
        <v>-</v>
      </c>
      <c r="O45" s="192">
        <f>SUM(O46:O48)</f>
        <v>1718072</v>
      </c>
      <c r="P45" s="160">
        <f>SUM(P46:P48)</f>
        <v>2017019</v>
      </c>
      <c r="Q45" s="160">
        <f>SUM(Q46:Q48)</f>
        <v>2017019</v>
      </c>
      <c r="R45" s="157">
        <f>IF(P45&gt;0,Q45/P45*100,"-")</f>
        <v>100</v>
      </c>
    </row>
    <row r="46" spans="1:18" s="38" customFormat="1" ht="12.75">
      <c r="A46" s="181">
        <v>34</v>
      </c>
      <c r="B46" s="798" t="s">
        <v>555</v>
      </c>
      <c r="C46" s="798"/>
      <c r="D46" s="798"/>
      <c r="E46" s="798"/>
      <c r="F46" s="799"/>
      <c r="G46" s="195">
        <v>0</v>
      </c>
      <c r="H46" s="130">
        <v>0</v>
      </c>
      <c r="I46" s="130">
        <v>0</v>
      </c>
      <c r="J46" s="188" t="str">
        <f>IF(H46&gt;0,I46/H46*100,"-")</f>
        <v>-</v>
      </c>
      <c r="K46" s="195">
        <v>0</v>
      </c>
      <c r="L46" s="130">
        <v>0</v>
      </c>
      <c r="M46" s="130">
        <v>0</v>
      </c>
      <c r="N46" s="188" t="str">
        <f>IF(L46&gt;0,M46/L46*100,"-")</f>
        <v>-</v>
      </c>
      <c r="O46" s="189">
        <f aca="true" t="shared" si="13" ref="O46:Q47">+G46+K46</f>
        <v>0</v>
      </c>
      <c r="P46" s="159">
        <f t="shared" si="13"/>
        <v>0</v>
      </c>
      <c r="Q46" s="159">
        <f t="shared" si="13"/>
        <v>0</v>
      </c>
      <c r="R46" s="188" t="str">
        <f>IF(P46&gt;0,Q46/P46*100,"-")</f>
        <v>-</v>
      </c>
    </row>
    <row r="47" spans="1:18" s="38" customFormat="1" ht="12.75">
      <c r="A47" s="181">
        <v>35</v>
      </c>
      <c r="B47" s="796" t="s">
        <v>517</v>
      </c>
      <c r="C47" s="796"/>
      <c r="D47" s="796"/>
      <c r="E47" s="796"/>
      <c r="F47" s="797"/>
      <c r="G47" s="196">
        <v>1718072</v>
      </c>
      <c r="H47" s="131">
        <v>2017019</v>
      </c>
      <c r="I47" s="131">
        <v>2017019</v>
      </c>
      <c r="J47" s="188">
        <f>IF(H47&gt;0,I47/H47*100,"-")</f>
        <v>100</v>
      </c>
      <c r="K47" s="196">
        <v>0</v>
      </c>
      <c r="L47" s="131">
        <v>0</v>
      </c>
      <c r="M47" s="131">
        <v>0</v>
      </c>
      <c r="N47" s="188" t="str">
        <f>IF(L47&gt;0,M47/L47*100,"-")</f>
        <v>-</v>
      </c>
      <c r="O47" s="189">
        <f t="shared" si="13"/>
        <v>1718072</v>
      </c>
      <c r="P47" s="159">
        <f t="shared" si="13"/>
        <v>2017019</v>
      </c>
      <c r="Q47" s="159">
        <f t="shared" si="13"/>
        <v>2017019</v>
      </c>
      <c r="R47" s="188">
        <f>IF(P47&gt;0,Q47/P47*100,"-")</f>
        <v>100</v>
      </c>
    </row>
    <row r="48" spans="1:18" s="38" customFormat="1" ht="13.5" thickBot="1">
      <c r="A48" s="181">
        <v>36</v>
      </c>
      <c r="B48" s="796" t="s">
        <v>343</v>
      </c>
      <c r="C48" s="796"/>
      <c r="D48" s="796"/>
      <c r="E48" s="796"/>
      <c r="F48" s="797"/>
      <c r="G48" s="196">
        <v>21590000</v>
      </c>
      <c r="H48" s="131">
        <v>23661881</v>
      </c>
      <c r="I48" s="131">
        <v>23661881</v>
      </c>
      <c r="J48" s="188">
        <f>IF(H48&gt;0,I48/H48*100,"-")</f>
        <v>100</v>
      </c>
      <c r="K48" s="197"/>
      <c r="L48" s="198"/>
      <c r="M48" s="198"/>
      <c r="N48" s="328" t="str">
        <f>IF(L48&gt;0,M48/L48*100,"-")</f>
        <v>-</v>
      </c>
      <c r="O48" s="326"/>
      <c r="P48" s="327"/>
      <c r="Q48" s="327"/>
      <c r="R48" s="328"/>
    </row>
    <row r="49" spans="1:18" s="44" customFormat="1" ht="24.75" customHeight="1" thickBot="1">
      <c r="A49" s="155">
        <v>37</v>
      </c>
      <c r="B49" s="779" t="s">
        <v>568</v>
      </c>
      <c r="C49" s="779"/>
      <c r="D49" s="779"/>
      <c r="E49" s="779"/>
      <c r="F49" s="780"/>
      <c r="G49" s="192">
        <f>+G13+G31+G45</f>
        <v>115785129</v>
      </c>
      <c r="H49" s="160">
        <f>+H13+H31+H45</f>
        <v>129531054</v>
      </c>
      <c r="I49" s="160">
        <f>+I13+I31+I45</f>
        <v>118829013</v>
      </c>
      <c r="J49" s="157">
        <f>IF(H49&gt;0,I49/H49*100,"-")</f>
        <v>91.73785693120354</v>
      </c>
      <c r="K49" s="192">
        <f>+K13+K31+K45</f>
        <v>25947682</v>
      </c>
      <c r="L49" s="160">
        <f>+L13+L31+L45</f>
        <v>28051305</v>
      </c>
      <c r="M49" s="160">
        <f>+M13+M31+M45</f>
        <v>27904988</v>
      </c>
      <c r="N49" s="157">
        <f>IF(L49&gt;0,M49/L49*100,"-")</f>
        <v>99.47839503367135</v>
      </c>
      <c r="O49" s="192">
        <f>+O13+O31+O45</f>
        <v>120142811</v>
      </c>
      <c r="P49" s="160">
        <f>+P13+P31+P45</f>
        <v>133920478</v>
      </c>
      <c r="Q49" s="160">
        <f>+Q13+Q31+Q45</f>
        <v>123072120</v>
      </c>
      <c r="R49" s="157">
        <f>IF(P49&gt;0,Q49/P49*100,"-")</f>
        <v>91.89940316670614</v>
      </c>
    </row>
    <row r="52" ht="12.75">
      <c r="H52" s="346"/>
    </row>
  </sheetData>
  <sheetProtection/>
  <mergeCells count="48">
    <mergeCell ref="B38:F38"/>
    <mergeCell ref="B23:F23"/>
    <mergeCell ref="B26:F26"/>
    <mergeCell ref="B30:F30"/>
    <mergeCell ref="B31:F31"/>
    <mergeCell ref="B32:F32"/>
    <mergeCell ref="B24:F24"/>
    <mergeCell ref="B25:F25"/>
    <mergeCell ref="B47:F47"/>
    <mergeCell ref="B48:F48"/>
    <mergeCell ref="B41:F41"/>
    <mergeCell ref="B45:F45"/>
    <mergeCell ref="B46:F46"/>
    <mergeCell ref="B43:F43"/>
    <mergeCell ref="B39:F39"/>
    <mergeCell ref="Q10:Q11"/>
    <mergeCell ref="B18:F18"/>
    <mergeCell ref="B19:F19"/>
    <mergeCell ref="B20:F20"/>
    <mergeCell ref="B21:F21"/>
    <mergeCell ref="B29:F29"/>
    <mergeCell ref="B27:F27"/>
    <mergeCell ref="B28:F28"/>
    <mergeCell ref="J10:J11"/>
    <mergeCell ref="B22:F22"/>
    <mergeCell ref="B14:F14"/>
    <mergeCell ref="B15:F15"/>
    <mergeCell ref="B12:F12"/>
    <mergeCell ref="B16:F16"/>
    <mergeCell ref="B17:F17"/>
    <mergeCell ref="A4:R4"/>
    <mergeCell ref="A5:R5"/>
    <mergeCell ref="O10:P10"/>
    <mergeCell ref="G10:H10"/>
    <mergeCell ref="I10:I11"/>
    <mergeCell ref="K9:N9"/>
    <mergeCell ref="O9:R9"/>
    <mergeCell ref="G9:J9"/>
    <mergeCell ref="B49:F49"/>
    <mergeCell ref="A1:R1"/>
    <mergeCell ref="B13:F13"/>
    <mergeCell ref="K10:L10"/>
    <mergeCell ref="M10:M11"/>
    <mergeCell ref="N10:N11"/>
    <mergeCell ref="A9:A11"/>
    <mergeCell ref="B9:F11"/>
    <mergeCell ref="R10:R11"/>
    <mergeCell ref="A3:R3"/>
  </mergeCells>
  <printOptions/>
  <pageMargins left="0.21" right="0.22" top="0.44" bottom="0.31" header="0.3" footer="0.2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L74"/>
  <sheetViews>
    <sheetView view="pageBreakPreview" zoomScale="70" zoomScaleSheetLayoutView="70" workbookViewId="0" topLeftCell="A1">
      <pane xSplit="2" ySplit="7" topLeftCell="C29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C6" sqref="C6:AD6"/>
    </sheetView>
  </sheetViews>
  <sheetFormatPr defaultColWidth="9.140625" defaultRowHeight="12.75"/>
  <cols>
    <col min="1" max="1" width="5.57421875" style="471" customWidth="1"/>
    <col min="2" max="2" width="55.00390625" style="41" customWidth="1"/>
    <col min="3" max="3" width="12.57421875" style="41" customWidth="1"/>
    <col min="4" max="8" width="12.140625" style="41" customWidth="1"/>
    <col min="9" max="9" width="10.8515625" style="41" customWidth="1"/>
    <col min="10" max="10" width="12.140625" style="41" customWidth="1"/>
    <col min="11" max="11" width="10.8515625" style="41" customWidth="1"/>
    <col min="12" max="12" width="12.140625" style="41" customWidth="1"/>
    <col min="13" max="13" width="10.57421875" style="41" customWidth="1"/>
    <col min="14" max="14" width="11.00390625" style="41" customWidth="1"/>
    <col min="15" max="15" width="11.57421875" style="41" customWidth="1"/>
    <col min="16" max="16" width="10.57421875" style="41" customWidth="1"/>
    <col min="17" max="19" width="12.140625" style="41" customWidth="1"/>
    <col min="20" max="20" width="11.00390625" style="41" customWidth="1"/>
    <col min="21" max="22" width="12.140625" style="41" customWidth="1"/>
    <col min="23" max="23" width="11.8515625" style="41" customWidth="1"/>
    <col min="24" max="24" width="12.140625" style="41" customWidth="1"/>
    <col min="25" max="26" width="11.140625" style="41" customWidth="1"/>
    <col min="27" max="27" width="11.00390625" style="41" customWidth="1"/>
    <col min="28" max="29" width="12.140625" style="41" customWidth="1"/>
    <col min="30" max="30" width="11.57421875" style="41" customWidth="1"/>
    <col min="31" max="31" width="11.28125" style="41" customWidth="1"/>
    <col min="32" max="32" width="11.57421875" style="41" customWidth="1"/>
    <col min="33" max="33" width="12.28125" style="41" customWidth="1"/>
    <col min="34" max="34" width="11.57421875" style="41" customWidth="1"/>
    <col min="35" max="35" width="10.8515625" style="41" customWidth="1"/>
    <col min="36" max="36" width="11.28125" style="41" customWidth="1"/>
    <col min="37" max="38" width="12.28125" style="41" customWidth="1"/>
    <col min="39" max="16384" width="9.140625" style="41" customWidth="1"/>
  </cols>
  <sheetData>
    <row r="1" spans="2:23" s="388" customFormat="1" ht="15"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576" t="s">
        <v>259</v>
      </c>
      <c r="W1" s="325"/>
    </row>
    <row r="2" spans="1:23" s="388" customFormat="1" ht="15">
      <c r="A2" s="800" t="s">
        <v>332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577"/>
      <c r="V2" s="577"/>
      <c r="W2" s="389"/>
    </row>
    <row r="3" spans="1:23" s="388" customFormat="1" ht="15">
      <c r="A3" s="800" t="s">
        <v>76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577"/>
      <c r="V3" s="577"/>
      <c r="W3" s="389"/>
    </row>
    <row r="4" spans="1:23" s="388" customFormat="1" ht="15">
      <c r="A4" s="800" t="s">
        <v>536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577"/>
      <c r="V4" s="577"/>
      <c r="W4" s="389"/>
    </row>
    <row r="5" spans="1:38" s="388" customFormat="1" ht="13.5" thickBot="1">
      <c r="A5" s="469"/>
      <c r="V5" s="716" t="s">
        <v>997</v>
      </c>
      <c r="AL5" s="390" t="s">
        <v>997</v>
      </c>
    </row>
    <row r="6" spans="1:38" s="391" customFormat="1" ht="12.75" customHeight="1" thickBot="1">
      <c r="A6" s="808" t="s">
        <v>870</v>
      </c>
      <c r="B6" s="808" t="s">
        <v>300</v>
      </c>
      <c r="C6" s="810" t="s">
        <v>950</v>
      </c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2"/>
      <c r="AE6" s="801" t="s">
        <v>951</v>
      </c>
      <c r="AF6" s="802"/>
      <c r="AG6" s="802"/>
      <c r="AH6" s="802"/>
      <c r="AI6" s="802"/>
      <c r="AJ6" s="803"/>
      <c r="AK6" s="806" t="s">
        <v>995</v>
      </c>
      <c r="AL6" s="804" t="s">
        <v>994</v>
      </c>
    </row>
    <row r="7" spans="1:38" s="33" customFormat="1" ht="101.25">
      <c r="A7" s="809"/>
      <c r="B7" s="809"/>
      <c r="C7" s="681" t="s">
        <v>129</v>
      </c>
      <c r="D7" s="679" t="s">
        <v>130</v>
      </c>
      <c r="E7" s="679" t="s">
        <v>131</v>
      </c>
      <c r="F7" s="679" t="s">
        <v>138</v>
      </c>
      <c r="G7" s="679" t="s">
        <v>117</v>
      </c>
      <c r="H7" s="679" t="s">
        <v>139</v>
      </c>
      <c r="I7" s="679" t="s">
        <v>12</v>
      </c>
      <c r="J7" s="679" t="s">
        <v>11</v>
      </c>
      <c r="K7" s="679" t="s">
        <v>109</v>
      </c>
      <c r="L7" s="679" t="s">
        <v>110</v>
      </c>
      <c r="M7" s="679" t="s">
        <v>132</v>
      </c>
      <c r="N7" s="679" t="s">
        <v>133</v>
      </c>
      <c r="O7" s="679" t="s">
        <v>1001</v>
      </c>
      <c r="P7" s="679" t="s">
        <v>10</v>
      </c>
      <c r="Q7" s="679" t="s">
        <v>134</v>
      </c>
      <c r="R7" s="679" t="s">
        <v>135</v>
      </c>
      <c r="S7" s="679" t="s">
        <v>136</v>
      </c>
      <c r="T7" s="679" t="s">
        <v>137</v>
      </c>
      <c r="U7" s="679" t="s">
        <v>113</v>
      </c>
      <c r="V7" s="679" t="s">
        <v>114</v>
      </c>
      <c r="W7" s="679" t="s">
        <v>13</v>
      </c>
      <c r="X7" s="679" t="s">
        <v>14</v>
      </c>
      <c r="Y7" s="679" t="s">
        <v>140</v>
      </c>
      <c r="Z7" s="679" t="s">
        <v>141</v>
      </c>
      <c r="AA7" s="679" t="s">
        <v>142</v>
      </c>
      <c r="AB7" s="679" t="s">
        <v>115</v>
      </c>
      <c r="AC7" s="679" t="s">
        <v>15</v>
      </c>
      <c r="AD7" s="687" t="s">
        <v>529</v>
      </c>
      <c r="AE7" s="678" t="s">
        <v>117</v>
      </c>
      <c r="AF7" s="679" t="s">
        <v>118</v>
      </c>
      <c r="AG7" s="679" t="s">
        <v>14</v>
      </c>
      <c r="AH7" s="679" t="s">
        <v>120</v>
      </c>
      <c r="AI7" s="679" t="s">
        <v>121</v>
      </c>
      <c r="AJ7" s="680" t="s">
        <v>529</v>
      </c>
      <c r="AK7" s="807"/>
      <c r="AL7" s="805"/>
    </row>
    <row r="8" spans="1:38" s="677" customFormat="1" ht="12" thickBot="1">
      <c r="A8" s="575" t="s">
        <v>325</v>
      </c>
      <c r="B8" s="686" t="s">
        <v>326</v>
      </c>
      <c r="C8" s="448" t="s">
        <v>327</v>
      </c>
      <c r="D8" s="447" t="s">
        <v>328</v>
      </c>
      <c r="E8" s="447" t="s">
        <v>330</v>
      </c>
      <c r="F8" s="447" t="s">
        <v>331</v>
      </c>
      <c r="G8" s="447" t="s">
        <v>333</v>
      </c>
      <c r="H8" s="447" t="s">
        <v>530</v>
      </c>
      <c r="I8" s="447" t="s">
        <v>379</v>
      </c>
      <c r="J8" s="447" t="s">
        <v>531</v>
      </c>
      <c r="K8" s="447" t="s">
        <v>532</v>
      </c>
      <c r="L8" s="447" t="s">
        <v>533</v>
      </c>
      <c r="M8" s="447" t="s">
        <v>534</v>
      </c>
      <c r="N8" s="447" t="s">
        <v>535</v>
      </c>
      <c r="O8" s="447" t="s">
        <v>276</v>
      </c>
      <c r="P8" s="447" t="s">
        <v>277</v>
      </c>
      <c r="Q8" s="674" t="s">
        <v>278</v>
      </c>
      <c r="R8" s="447" t="s">
        <v>279</v>
      </c>
      <c r="S8" s="447" t="s">
        <v>280</v>
      </c>
      <c r="T8" s="447" t="s">
        <v>281</v>
      </c>
      <c r="U8" s="447" t="s">
        <v>282</v>
      </c>
      <c r="V8" s="447" t="s">
        <v>283</v>
      </c>
      <c r="W8" s="674" t="s">
        <v>284</v>
      </c>
      <c r="X8" s="675" t="s">
        <v>285</v>
      </c>
      <c r="Y8" s="683" t="s">
        <v>286</v>
      </c>
      <c r="Z8" s="684" t="s">
        <v>287</v>
      </c>
      <c r="AA8" s="684" t="s">
        <v>288</v>
      </c>
      <c r="AB8" s="684" t="s">
        <v>289</v>
      </c>
      <c r="AC8" s="684" t="s">
        <v>290</v>
      </c>
      <c r="AD8" s="688" t="s">
        <v>291</v>
      </c>
      <c r="AE8" s="689" t="s">
        <v>292</v>
      </c>
      <c r="AF8" s="684" t="s">
        <v>293</v>
      </c>
      <c r="AG8" s="684" t="s">
        <v>294</v>
      </c>
      <c r="AH8" s="684" t="s">
        <v>295</v>
      </c>
      <c r="AI8" s="684" t="s">
        <v>296</v>
      </c>
      <c r="AJ8" s="685" t="s">
        <v>297</v>
      </c>
      <c r="AK8" s="691" t="s">
        <v>298</v>
      </c>
      <c r="AL8" s="690" t="s">
        <v>299</v>
      </c>
    </row>
    <row r="9" spans="1:38" ht="12">
      <c r="A9" s="439">
        <v>1</v>
      </c>
      <c r="B9" s="682" t="s">
        <v>906</v>
      </c>
      <c r="C9" s="441">
        <v>0</v>
      </c>
      <c r="D9" s="442">
        <v>0</v>
      </c>
      <c r="E9" s="442">
        <v>0</v>
      </c>
      <c r="F9" s="442">
        <v>0</v>
      </c>
      <c r="G9" s="442">
        <v>0</v>
      </c>
      <c r="H9" s="442">
        <v>2641719</v>
      </c>
      <c r="I9" s="442">
        <v>0</v>
      </c>
      <c r="J9" s="442">
        <v>0</v>
      </c>
      <c r="K9" s="442">
        <v>0</v>
      </c>
      <c r="L9" s="442">
        <v>0</v>
      </c>
      <c r="M9" s="442">
        <v>0</v>
      </c>
      <c r="N9" s="442">
        <v>0</v>
      </c>
      <c r="O9" s="442">
        <v>59197</v>
      </c>
      <c r="P9" s="442">
        <v>0</v>
      </c>
      <c r="Q9" s="442">
        <v>0</v>
      </c>
      <c r="R9" s="442">
        <v>0</v>
      </c>
      <c r="S9" s="442">
        <v>0</v>
      </c>
      <c r="T9" s="442">
        <v>1044995</v>
      </c>
      <c r="U9" s="442">
        <v>0</v>
      </c>
      <c r="V9" s="442">
        <v>1788068</v>
      </c>
      <c r="W9" s="442">
        <v>0</v>
      </c>
      <c r="X9" s="442">
        <v>0</v>
      </c>
      <c r="Y9" s="442">
        <v>0</v>
      </c>
      <c r="Z9" s="442">
        <v>0</v>
      </c>
      <c r="AA9" s="442">
        <v>950004</v>
      </c>
      <c r="AB9" s="442">
        <v>2263775</v>
      </c>
      <c r="AC9" s="442">
        <v>0</v>
      </c>
      <c r="AD9" s="443">
        <v>8747758</v>
      </c>
      <c r="AE9" s="444">
        <v>0</v>
      </c>
      <c r="AF9" s="442">
        <v>10765786</v>
      </c>
      <c r="AG9" s="442">
        <v>1178616</v>
      </c>
      <c r="AH9" s="442">
        <v>218274</v>
      </c>
      <c r="AI9" s="442">
        <v>2119614</v>
      </c>
      <c r="AJ9" s="443">
        <v>14282290</v>
      </c>
      <c r="AK9" s="453"/>
      <c r="AL9" s="392">
        <f>+AD9+AJ9+AK9</f>
        <v>23030048</v>
      </c>
    </row>
    <row r="10" spans="1:38" ht="12">
      <c r="A10" s="409">
        <v>2</v>
      </c>
      <c r="B10" s="456" t="s">
        <v>907</v>
      </c>
      <c r="C10" s="435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6">
        <v>0</v>
      </c>
      <c r="S10" s="416">
        <v>0</v>
      </c>
      <c r="T10" s="416">
        <v>149009</v>
      </c>
      <c r="U10" s="416">
        <v>0</v>
      </c>
      <c r="V10" s="416">
        <v>149009</v>
      </c>
      <c r="W10" s="416">
        <v>0</v>
      </c>
      <c r="X10" s="416">
        <v>0</v>
      </c>
      <c r="Y10" s="416">
        <v>0</v>
      </c>
      <c r="Z10" s="416">
        <v>0</v>
      </c>
      <c r="AA10" s="416">
        <v>0</v>
      </c>
      <c r="AB10" s="416">
        <v>149009</v>
      </c>
      <c r="AC10" s="416">
        <v>0</v>
      </c>
      <c r="AD10" s="418">
        <v>447027</v>
      </c>
      <c r="AE10" s="431">
        <v>0</v>
      </c>
      <c r="AF10" s="416">
        <v>447027</v>
      </c>
      <c r="AG10" s="416">
        <v>106971</v>
      </c>
      <c r="AH10" s="416">
        <v>18877</v>
      </c>
      <c r="AI10" s="416">
        <v>188772</v>
      </c>
      <c r="AJ10" s="418">
        <v>761647</v>
      </c>
      <c r="AK10" s="454"/>
      <c r="AL10" s="324">
        <f aca="true" t="shared" si="0" ref="AL10:AL73">+AD10+AJ10+AK10</f>
        <v>1208674</v>
      </c>
    </row>
    <row r="11" spans="1:38" ht="12">
      <c r="A11" s="409">
        <v>3</v>
      </c>
      <c r="B11" s="456" t="s">
        <v>992</v>
      </c>
      <c r="C11" s="435">
        <v>0</v>
      </c>
      <c r="D11" s="416">
        <v>0</v>
      </c>
      <c r="E11" s="416">
        <v>0</v>
      </c>
      <c r="F11" s="416">
        <v>0</v>
      </c>
      <c r="G11" s="416">
        <v>0</v>
      </c>
      <c r="H11" s="416">
        <v>29153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165500</v>
      </c>
      <c r="W11" s="416">
        <v>0</v>
      </c>
      <c r="X11" s="416">
        <v>0</v>
      </c>
      <c r="Y11" s="416">
        <v>0</v>
      </c>
      <c r="Z11" s="416">
        <v>0</v>
      </c>
      <c r="AA11" s="416">
        <v>123900</v>
      </c>
      <c r="AB11" s="416">
        <v>0</v>
      </c>
      <c r="AC11" s="416">
        <v>0</v>
      </c>
      <c r="AD11" s="418">
        <v>318553</v>
      </c>
      <c r="AE11" s="431">
        <v>0</v>
      </c>
      <c r="AF11" s="416">
        <v>269617</v>
      </c>
      <c r="AG11" s="416">
        <v>65406</v>
      </c>
      <c r="AH11" s="416">
        <v>12165</v>
      </c>
      <c r="AI11" s="416">
        <v>117826</v>
      </c>
      <c r="AJ11" s="418">
        <v>465014</v>
      </c>
      <c r="AK11" s="454"/>
      <c r="AL11" s="324">
        <f t="shared" si="0"/>
        <v>783567</v>
      </c>
    </row>
    <row r="12" spans="1:38" ht="12">
      <c r="A12" s="409">
        <v>4</v>
      </c>
      <c r="B12" s="456" t="s">
        <v>993</v>
      </c>
      <c r="C12" s="435">
        <v>0</v>
      </c>
      <c r="D12" s="416">
        <v>0</v>
      </c>
      <c r="E12" s="416">
        <v>0</v>
      </c>
      <c r="F12" s="416">
        <v>0</v>
      </c>
      <c r="G12" s="416">
        <v>0</v>
      </c>
      <c r="H12" s="416">
        <v>2670872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59197</v>
      </c>
      <c r="P12" s="416">
        <v>0</v>
      </c>
      <c r="Q12" s="416">
        <v>0</v>
      </c>
      <c r="R12" s="416">
        <v>0</v>
      </c>
      <c r="S12" s="416">
        <v>0</v>
      </c>
      <c r="T12" s="416">
        <v>1194004</v>
      </c>
      <c r="U12" s="416">
        <v>0</v>
      </c>
      <c r="V12" s="416">
        <v>2102577</v>
      </c>
      <c r="W12" s="416">
        <v>0</v>
      </c>
      <c r="X12" s="416">
        <v>0</v>
      </c>
      <c r="Y12" s="416">
        <v>0</v>
      </c>
      <c r="Z12" s="416">
        <v>0</v>
      </c>
      <c r="AA12" s="416">
        <v>1073904</v>
      </c>
      <c r="AB12" s="416">
        <v>2412784</v>
      </c>
      <c r="AC12" s="416">
        <v>0</v>
      </c>
      <c r="AD12" s="418">
        <v>9513338</v>
      </c>
      <c r="AE12" s="431">
        <v>0</v>
      </c>
      <c r="AF12" s="416">
        <v>11482430</v>
      </c>
      <c r="AG12" s="416">
        <v>1350993</v>
      </c>
      <c r="AH12" s="416">
        <v>249316</v>
      </c>
      <c r="AI12" s="416">
        <v>2426212</v>
      </c>
      <c r="AJ12" s="418">
        <v>15508951</v>
      </c>
      <c r="AK12" s="454"/>
      <c r="AL12" s="324">
        <f t="shared" si="0"/>
        <v>25022289</v>
      </c>
    </row>
    <row r="13" spans="1:38" ht="12">
      <c r="A13" s="409">
        <v>5</v>
      </c>
      <c r="B13" s="456" t="s">
        <v>908</v>
      </c>
      <c r="C13" s="435">
        <v>6018055</v>
      </c>
      <c r="D13" s="416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6">
        <v>0</v>
      </c>
      <c r="P13" s="416">
        <v>0</v>
      </c>
      <c r="Q13" s="416">
        <v>0</v>
      </c>
      <c r="R13" s="416">
        <v>0</v>
      </c>
      <c r="S13" s="416">
        <v>0</v>
      </c>
      <c r="T13" s="416">
        <v>0</v>
      </c>
      <c r="U13" s="416">
        <v>0</v>
      </c>
      <c r="V13" s="416">
        <v>0</v>
      </c>
      <c r="W13" s="416">
        <v>0</v>
      </c>
      <c r="X13" s="416">
        <v>0</v>
      </c>
      <c r="Y13" s="416">
        <v>0</v>
      </c>
      <c r="Z13" s="416">
        <v>0</v>
      </c>
      <c r="AA13" s="416">
        <v>0</v>
      </c>
      <c r="AB13" s="416">
        <v>0</v>
      </c>
      <c r="AC13" s="416">
        <v>0</v>
      </c>
      <c r="AD13" s="418">
        <v>6018055</v>
      </c>
      <c r="AE13" s="431">
        <v>0</v>
      </c>
      <c r="AF13" s="416">
        <v>0</v>
      </c>
      <c r="AG13" s="416">
        <v>0</v>
      </c>
      <c r="AH13" s="416">
        <v>0</v>
      </c>
      <c r="AI13" s="416">
        <v>0</v>
      </c>
      <c r="AJ13" s="418">
        <v>0</v>
      </c>
      <c r="AK13" s="454"/>
      <c r="AL13" s="324">
        <f t="shared" si="0"/>
        <v>6018055</v>
      </c>
    </row>
    <row r="14" spans="1:38" ht="22.5">
      <c r="A14" s="409">
        <v>6</v>
      </c>
      <c r="B14" s="456" t="s">
        <v>909</v>
      </c>
      <c r="C14" s="435">
        <v>0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>
        <v>0</v>
      </c>
      <c r="N14" s="416">
        <v>0</v>
      </c>
      <c r="O14" s="416">
        <v>0</v>
      </c>
      <c r="P14" s="416">
        <v>0</v>
      </c>
      <c r="Q14" s="416">
        <v>0</v>
      </c>
      <c r="R14" s="416">
        <v>0</v>
      </c>
      <c r="S14" s="416">
        <v>0</v>
      </c>
      <c r="T14" s="416">
        <v>0</v>
      </c>
      <c r="U14" s="416">
        <v>0</v>
      </c>
      <c r="V14" s="416">
        <v>0</v>
      </c>
      <c r="W14" s="416">
        <v>0</v>
      </c>
      <c r="X14" s="416">
        <v>0</v>
      </c>
      <c r="Y14" s="416">
        <v>0</v>
      </c>
      <c r="Z14" s="416">
        <v>0</v>
      </c>
      <c r="AA14" s="416">
        <v>0</v>
      </c>
      <c r="AB14" s="416">
        <v>153991</v>
      </c>
      <c r="AC14" s="416">
        <v>0</v>
      </c>
      <c r="AD14" s="418">
        <v>153991</v>
      </c>
      <c r="AE14" s="431">
        <v>0</v>
      </c>
      <c r="AF14" s="416">
        <v>0</v>
      </c>
      <c r="AG14" s="416">
        <v>140453</v>
      </c>
      <c r="AH14" s="416">
        <v>26480</v>
      </c>
      <c r="AI14" s="416">
        <v>254400</v>
      </c>
      <c r="AJ14" s="418">
        <v>421333</v>
      </c>
      <c r="AK14" s="454"/>
      <c r="AL14" s="324">
        <f t="shared" si="0"/>
        <v>575324</v>
      </c>
    </row>
    <row r="15" spans="1:38" ht="12">
      <c r="A15" s="409">
        <v>7</v>
      </c>
      <c r="B15" s="456" t="s">
        <v>975</v>
      </c>
      <c r="C15" s="435">
        <v>6018055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416">
        <v>0</v>
      </c>
      <c r="L15" s="416">
        <v>0</v>
      </c>
      <c r="M15" s="416">
        <v>0</v>
      </c>
      <c r="N15" s="416">
        <v>0</v>
      </c>
      <c r="O15" s="416">
        <v>0</v>
      </c>
      <c r="P15" s="416">
        <v>0</v>
      </c>
      <c r="Q15" s="416">
        <v>0</v>
      </c>
      <c r="R15" s="416">
        <v>0</v>
      </c>
      <c r="S15" s="416">
        <v>0</v>
      </c>
      <c r="T15" s="416">
        <v>0</v>
      </c>
      <c r="U15" s="416">
        <v>0</v>
      </c>
      <c r="V15" s="416">
        <v>0</v>
      </c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153991</v>
      </c>
      <c r="AC15" s="416">
        <v>0</v>
      </c>
      <c r="AD15" s="418">
        <v>6172046</v>
      </c>
      <c r="AE15" s="431">
        <v>0</v>
      </c>
      <c r="AF15" s="416">
        <v>0</v>
      </c>
      <c r="AG15" s="416">
        <v>140453</v>
      </c>
      <c r="AH15" s="416">
        <v>26480</v>
      </c>
      <c r="AI15" s="416">
        <v>254400</v>
      </c>
      <c r="AJ15" s="418">
        <v>421333</v>
      </c>
      <c r="AK15" s="454"/>
      <c r="AL15" s="324">
        <f t="shared" si="0"/>
        <v>6593379</v>
      </c>
    </row>
    <row r="16" spans="1:38" ht="12">
      <c r="A16" s="409">
        <v>8</v>
      </c>
      <c r="B16" s="457" t="s">
        <v>976</v>
      </c>
      <c r="C16" s="436">
        <v>6018055</v>
      </c>
      <c r="D16" s="417">
        <v>0</v>
      </c>
      <c r="E16" s="417">
        <v>0</v>
      </c>
      <c r="F16" s="417">
        <v>0</v>
      </c>
      <c r="G16" s="417">
        <v>0</v>
      </c>
      <c r="H16" s="417">
        <v>2670872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7">
        <v>0</v>
      </c>
      <c r="O16" s="417">
        <v>59197</v>
      </c>
      <c r="P16" s="417">
        <v>0</v>
      </c>
      <c r="Q16" s="417">
        <v>0</v>
      </c>
      <c r="R16" s="417">
        <v>0</v>
      </c>
      <c r="S16" s="417">
        <v>0</v>
      </c>
      <c r="T16" s="417">
        <v>1194004</v>
      </c>
      <c r="U16" s="417">
        <v>0</v>
      </c>
      <c r="V16" s="417">
        <v>2102577</v>
      </c>
      <c r="W16" s="417">
        <v>0</v>
      </c>
      <c r="X16" s="417">
        <v>0</v>
      </c>
      <c r="Y16" s="417">
        <v>0</v>
      </c>
      <c r="Z16" s="417">
        <v>0</v>
      </c>
      <c r="AA16" s="417">
        <v>1073904</v>
      </c>
      <c r="AB16" s="417">
        <v>2566775</v>
      </c>
      <c r="AC16" s="417">
        <v>0</v>
      </c>
      <c r="AD16" s="419">
        <v>15685384</v>
      </c>
      <c r="AE16" s="432">
        <v>0</v>
      </c>
      <c r="AF16" s="417">
        <v>11482430</v>
      </c>
      <c r="AG16" s="417">
        <v>1491446</v>
      </c>
      <c r="AH16" s="417">
        <v>275796</v>
      </c>
      <c r="AI16" s="417">
        <v>2680612</v>
      </c>
      <c r="AJ16" s="419">
        <v>15930284</v>
      </c>
      <c r="AK16" s="454"/>
      <c r="AL16" s="324">
        <f t="shared" si="0"/>
        <v>31615668</v>
      </c>
    </row>
    <row r="17" spans="1:38" ht="12">
      <c r="A17" s="409">
        <v>9</v>
      </c>
      <c r="B17" s="457" t="s">
        <v>977</v>
      </c>
      <c r="C17" s="436">
        <v>1374107</v>
      </c>
      <c r="D17" s="417">
        <v>0</v>
      </c>
      <c r="E17" s="417">
        <v>0</v>
      </c>
      <c r="F17" s="417">
        <v>0</v>
      </c>
      <c r="G17" s="417">
        <v>0</v>
      </c>
      <c r="H17" s="417">
        <v>299742</v>
      </c>
      <c r="I17" s="417">
        <v>0</v>
      </c>
      <c r="J17" s="417">
        <v>0</v>
      </c>
      <c r="K17" s="417">
        <v>0</v>
      </c>
      <c r="L17" s="417">
        <v>0</v>
      </c>
      <c r="M17" s="417">
        <v>0</v>
      </c>
      <c r="N17" s="417">
        <v>0</v>
      </c>
      <c r="O17" s="417">
        <v>13023</v>
      </c>
      <c r="P17" s="417">
        <v>0</v>
      </c>
      <c r="Q17" s="417">
        <v>0</v>
      </c>
      <c r="R17" s="417">
        <v>0</v>
      </c>
      <c r="S17" s="417">
        <v>0</v>
      </c>
      <c r="T17" s="417">
        <v>287199</v>
      </c>
      <c r="U17" s="417">
        <v>0</v>
      </c>
      <c r="V17" s="417">
        <v>490039</v>
      </c>
      <c r="W17" s="417">
        <v>0</v>
      </c>
      <c r="X17" s="417">
        <v>0</v>
      </c>
      <c r="Y17" s="417">
        <v>0</v>
      </c>
      <c r="Z17" s="417">
        <v>0</v>
      </c>
      <c r="AA17" s="417">
        <v>239904</v>
      </c>
      <c r="AB17" s="417">
        <v>584082</v>
      </c>
      <c r="AC17" s="417">
        <v>0</v>
      </c>
      <c r="AD17" s="419">
        <v>3288096</v>
      </c>
      <c r="AE17" s="432">
        <v>0</v>
      </c>
      <c r="AF17" s="417">
        <v>1955034</v>
      </c>
      <c r="AG17" s="417">
        <v>347104</v>
      </c>
      <c r="AH17" s="417">
        <v>64844</v>
      </c>
      <c r="AI17" s="417">
        <v>626398</v>
      </c>
      <c r="AJ17" s="419">
        <v>2993380</v>
      </c>
      <c r="AK17" s="454"/>
      <c r="AL17" s="324">
        <f t="shared" si="0"/>
        <v>6281476</v>
      </c>
    </row>
    <row r="18" spans="1:38" ht="12">
      <c r="A18" s="409">
        <v>10</v>
      </c>
      <c r="B18" s="456" t="s">
        <v>910</v>
      </c>
      <c r="C18" s="435">
        <v>1320355</v>
      </c>
      <c r="D18" s="416">
        <v>0</v>
      </c>
      <c r="E18" s="416">
        <v>0</v>
      </c>
      <c r="F18" s="416">
        <v>0</v>
      </c>
      <c r="G18" s="416">
        <v>0</v>
      </c>
      <c r="H18" s="416">
        <v>299742</v>
      </c>
      <c r="I18" s="416">
        <v>0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13023</v>
      </c>
      <c r="P18" s="416">
        <v>0</v>
      </c>
      <c r="Q18" s="416">
        <v>0</v>
      </c>
      <c r="R18" s="416">
        <v>0</v>
      </c>
      <c r="S18" s="416">
        <v>0</v>
      </c>
      <c r="T18" s="416">
        <v>233447</v>
      </c>
      <c r="U18" s="416">
        <v>0</v>
      </c>
      <c r="V18" s="416">
        <v>436287</v>
      </c>
      <c r="W18" s="416">
        <v>0</v>
      </c>
      <c r="X18" s="416">
        <v>0</v>
      </c>
      <c r="Y18" s="416">
        <v>0</v>
      </c>
      <c r="Z18" s="416">
        <v>0</v>
      </c>
      <c r="AA18" s="416">
        <v>239904</v>
      </c>
      <c r="AB18" s="416">
        <v>530330</v>
      </c>
      <c r="AC18" s="416">
        <v>0</v>
      </c>
      <c r="AD18" s="418">
        <v>3073088</v>
      </c>
      <c r="AE18" s="431">
        <v>0</v>
      </c>
      <c r="AF18" s="416">
        <v>1799300</v>
      </c>
      <c r="AG18" s="416">
        <v>305457</v>
      </c>
      <c r="AH18" s="416">
        <v>57260</v>
      </c>
      <c r="AI18" s="416">
        <v>552000</v>
      </c>
      <c r="AJ18" s="418">
        <v>2714017</v>
      </c>
      <c r="AK18" s="454"/>
      <c r="AL18" s="324">
        <f t="shared" si="0"/>
        <v>5787105</v>
      </c>
    </row>
    <row r="19" spans="1:38" ht="12">
      <c r="A19" s="409">
        <v>11</v>
      </c>
      <c r="B19" s="456" t="s">
        <v>911</v>
      </c>
      <c r="C19" s="435">
        <v>25949</v>
      </c>
      <c r="D19" s="416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6">
        <v>0</v>
      </c>
      <c r="R19" s="416">
        <v>0</v>
      </c>
      <c r="S19" s="416">
        <v>0</v>
      </c>
      <c r="T19" s="416">
        <v>25949</v>
      </c>
      <c r="U19" s="416">
        <v>0</v>
      </c>
      <c r="V19" s="416">
        <v>25949</v>
      </c>
      <c r="W19" s="416">
        <v>0</v>
      </c>
      <c r="X19" s="416">
        <v>0</v>
      </c>
      <c r="Y19" s="416">
        <v>0</v>
      </c>
      <c r="Z19" s="416">
        <v>0</v>
      </c>
      <c r="AA19" s="416">
        <v>0</v>
      </c>
      <c r="AB19" s="416">
        <v>25949</v>
      </c>
      <c r="AC19" s="416">
        <v>0</v>
      </c>
      <c r="AD19" s="418">
        <v>103796</v>
      </c>
      <c r="AE19" s="431">
        <v>0</v>
      </c>
      <c r="AF19" s="416">
        <v>75181</v>
      </c>
      <c r="AG19" s="416">
        <v>18391</v>
      </c>
      <c r="AH19" s="416">
        <v>3359</v>
      </c>
      <c r="AI19" s="416">
        <v>32890</v>
      </c>
      <c r="AJ19" s="418">
        <v>129821</v>
      </c>
      <c r="AK19" s="454"/>
      <c r="AL19" s="324">
        <f t="shared" si="0"/>
        <v>233617</v>
      </c>
    </row>
    <row r="20" spans="1:38" ht="12">
      <c r="A20" s="409">
        <v>12</v>
      </c>
      <c r="B20" s="456" t="s">
        <v>973</v>
      </c>
      <c r="C20" s="435">
        <v>0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6">
        <v>0</v>
      </c>
      <c r="R20" s="416">
        <v>0</v>
      </c>
      <c r="S20" s="416">
        <v>0</v>
      </c>
      <c r="T20" s="416">
        <v>0</v>
      </c>
      <c r="U20" s="416">
        <v>0</v>
      </c>
      <c r="V20" s="416">
        <v>0</v>
      </c>
      <c r="W20" s="416">
        <v>0</v>
      </c>
      <c r="X20" s="416">
        <v>0</v>
      </c>
      <c r="Y20" s="416">
        <v>0</v>
      </c>
      <c r="Z20" s="416">
        <v>0</v>
      </c>
      <c r="AA20" s="416">
        <v>0</v>
      </c>
      <c r="AB20" s="416">
        <v>0</v>
      </c>
      <c r="AC20" s="416">
        <v>0</v>
      </c>
      <c r="AD20" s="418">
        <v>0</v>
      </c>
      <c r="AE20" s="431">
        <v>0</v>
      </c>
      <c r="AF20" s="416">
        <v>0</v>
      </c>
      <c r="AG20" s="416">
        <v>3551</v>
      </c>
      <c r="AH20" s="416">
        <v>627</v>
      </c>
      <c r="AI20" s="416">
        <v>6266</v>
      </c>
      <c r="AJ20" s="418">
        <v>10444</v>
      </c>
      <c r="AK20" s="454"/>
      <c r="AL20" s="324">
        <f t="shared" si="0"/>
        <v>10444</v>
      </c>
    </row>
    <row r="21" spans="1:38" ht="12">
      <c r="A21" s="409">
        <v>13</v>
      </c>
      <c r="B21" s="456" t="s">
        <v>912</v>
      </c>
      <c r="C21" s="435">
        <v>27803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0</v>
      </c>
      <c r="N21" s="416">
        <v>0</v>
      </c>
      <c r="O21" s="416">
        <v>0</v>
      </c>
      <c r="P21" s="416">
        <v>0</v>
      </c>
      <c r="Q21" s="416">
        <v>0</v>
      </c>
      <c r="R21" s="416">
        <v>0</v>
      </c>
      <c r="S21" s="416">
        <v>0</v>
      </c>
      <c r="T21" s="416">
        <v>27803</v>
      </c>
      <c r="U21" s="416">
        <v>0</v>
      </c>
      <c r="V21" s="416">
        <v>27803</v>
      </c>
      <c r="W21" s="416">
        <v>0</v>
      </c>
      <c r="X21" s="416">
        <v>0</v>
      </c>
      <c r="Y21" s="416">
        <v>0</v>
      </c>
      <c r="Z21" s="416">
        <v>0</v>
      </c>
      <c r="AA21" s="416">
        <v>0</v>
      </c>
      <c r="AB21" s="416">
        <v>27803</v>
      </c>
      <c r="AC21" s="416">
        <v>0</v>
      </c>
      <c r="AD21" s="418">
        <v>111212</v>
      </c>
      <c r="AE21" s="431">
        <v>0</v>
      </c>
      <c r="AF21" s="416">
        <v>80553</v>
      </c>
      <c r="AG21" s="416">
        <v>19705</v>
      </c>
      <c r="AH21" s="416">
        <v>3598</v>
      </c>
      <c r="AI21" s="416">
        <v>35242</v>
      </c>
      <c r="AJ21" s="418">
        <v>139098</v>
      </c>
      <c r="AK21" s="454"/>
      <c r="AL21" s="324">
        <f t="shared" si="0"/>
        <v>250310</v>
      </c>
    </row>
    <row r="22" spans="1:38" ht="12">
      <c r="A22" s="409">
        <v>14</v>
      </c>
      <c r="B22" s="456" t="s">
        <v>913</v>
      </c>
      <c r="C22" s="435">
        <v>0</v>
      </c>
      <c r="D22" s="416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0</v>
      </c>
      <c r="K22" s="416">
        <v>0</v>
      </c>
      <c r="L22" s="416">
        <v>0</v>
      </c>
      <c r="M22" s="416">
        <v>0</v>
      </c>
      <c r="N22" s="416">
        <v>0</v>
      </c>
      <c r="O22" s="416">
        <v>0</v>
      </c>
      <c r="P22" s="416">
        <v>0</v>
      </c>
      <c r="Q22" s="416">
        <v>0</v>
      </c>
      <c r="R22" s="416">
        <v>0</v>
      </c>
      <c r="S22" s="416">
        <v>0</v>
      </c>
      <c r="T22" s="416">
        <v>6038</v>
      </c>
      <c r="U22" s="416">
        <v>0</v>
      </c>
      <c r="V22" s="416">
        <v>0</v>
      </c>
      <c r="W22" s="416">
        <v>0</v>
      </c>
      <c r="X22" s="416">
        <v>0</v>
      </c>
      <c r="Y22" s="416">
        <v>0</v>
      </c>
      <c r="Z22" s="416">
        <v>0</v>
      </c>
      <c r="AA22" s="416">
        <v>0</v>
      </c>
      <c r="AB22" s="416">
        <v>0</v>
      </c>
      <c r="AC22" s="416">
        <v>0</v>
      </c>
      <c r="AD22" s="418">
        <v>6038</v>
      </c>
      <c r="AE22" s="431">
        <v>0</v>
      </c>
      <c r="AF22" s="416">
        <v>115722</v>
      </c>
      <c r="AG22" s="416">
        <v>1910</v>
      </c>
      <c r="AH22" s="416">
        <v>337</v>
      </c>
      <c r="AI22" s="416">
        <v>3372</v>
      </c>
      <c r="AJ22" s="418">
        <v>121341</v>
      </c>
      <c r="AK22" s="454"/>
      <c r="AL22" s="324">
        <f t="shared" si="0"/>
        <v>127379</v>
      </c>
    </row>
    <row r="23" spans="1:38" ht="12">
      <c r="A23" s="409">
        <v>15</v>
      </c>
      <c r="B23" s="456" t="s">
        <v>914</v>
      </c>
      <c r="C23" s="435">
        <v>34637</v>
      </c>
      <c r="D23" s="416">
        <v>0</v>
      </c>
      <c r="E23" s="416">
        <v>2126</v>
      </c>
      <c r="F23" s="416">
        <v>0</v>
      </c>
      <c r="G23" s="416">
        <v>0</v>
      </c>
      <c r="H23" s="416">
        <v>0</v>
      </c>
      <c r="I23" s="416">
        <v>0</v>
      </c>
      <c r="J23" s="416">
        <v>0</v>
      </c>
      <c r="K23" s="416">
        <v>0</v>
      </c>
      <c r="L23" s="416">
        <v>0</v>
      </c>
      <c r="M23" s="416">
        <v>0</v>
      </c>
      <c r="N23" s="416">
        <v>66507</v>
      </c>
      <c r="O23" s="416">
        <v>901903</v>
      </c>
      <c r="P23" s="416">
        <v>10575</v>
      </c>
      <c r="Q23" s="416">
        <v>0</v>
      </c>
      <c r="R23" s="416">
        <v>11438</v>
      </c>
      <c r="S23" s="416">
        <v>0</v>
      </c>
      <c r="T23" s="416">
        <v>550</v>
      </c>
      <c r="U23" s="416">
        <v>224262</v>
      </c>
      <c r="V23" s="416">
        <v>204263</v>
      </c>
      <c r="W23" s="416">
        <v>0</v>
      </c>
      <c r="X23" s="416">
        <v>110000</v>
      </c>
      <c r="Y23" s="416">
        <v>0</v>
      </c>
      <c r="Z23" s="416">
        <v>0</v>
      </c>
      <c r="AA23" s="416">
        <v>0</v>
      </c>
      <c r="AB23" s="416">
        <v>404254</v>
      </c>
      <c r="AC23" s="416">
        <v>0</v>
      </c>
      <c r="AD23" s="418">
        <v>1970515</v>
      </c>
      <c r="AE23" s="431">
        <v>0</v>
      </c>
      <c r="AF23" s="416">
        <v>201518</v>
      </c>
      <c r="AG23" s="416">
        <v>198326</v>
      </c>
      <c r="AH23" s="416">
        <v>716</v>
      </c>
      <c r="AI23" s="416">
        <v>856</v>
      </c>
      <c r="AJ23" s="418">
        <v>401416</v>
      </c>
      <c r="AK23" s="454"/>
      <c r="AL23" s="324">
        <f t="shared" si="0"/>
        <v>2371931</v>
      </c>
    </row>
    <row r="24" spans="1:38" ht="12.75" thickBot="1">
      <c r="A24" s="409">
        <v>16</v>
      </c>
      <c r="B24" s="456" t="s">
        <v>978</v>
      </c>
      <c r="C24" s="435">
        <v>34637</v>
      </c>
      <c r="D24" s="416">
        <v>0</v>
      </c>
      <c r="E24" s="416">
        <v>2126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416">
        <v>0</v>
      </c>
      <c r="L24" s="416">
        <v>0</v>
      </c>
      <c r="M24" s="416">
        <v>0</v>
      </c>
      <c r="N24" s="416">
        <v>66507</v>
      </c>
      <c r="O24" s="416">
        <v>901903</v>
      </c>
      <c r="P24" s="416">
        <v>10575</v>
      </c>
      <c r="Q24" s="416">
        <v>0</v>
      </c>
      <c r="R24" s="416">
        <v>11438</v>
      </c>
      <c r="S24" s="416">
        <v>0</v>
      </c>
      <c r="T24" s="416">
        <v>6588</v>
      </c>
      <c r="U24" s="416">
        <v>224262</v>
      </c>
      <c r="V24" s="416">
        <v>204263</v>
      </c>
      <c r="W24" s="416">
        <v>0</v>
      </c>
      <c r="X24" s="416">
        <v>110000</v>
      </c>
      <c r="Y24" s="416">
        <v>0</v>
      </c>
      <c r="Z24" s="416">
        <v>0</v>
      </c>
      <c r="AA24" s="416">
        <v>0</v>
      </c>
      <c r="AB24" s="416">
        <v>404254</v>
      </c>
      <c r="AC24" s="416">
        <v>0</v>
      </c>
      <c r="AD24" s="418">
        <v>1976553</v>
      </c>
      <c r="AE24" s="458">
        <v>0</v>
      </c>
      <c r="AF24" s="459">
        <v>317240</v>
      </c>
      <c r="AG24" s="459">
        <v>200236</v>
      </c>
      <c r="AH24" s="459">
        <v>1053</v>
      </c>
      <c r="AI24" s="459">
        <v>4228</v>
      </c>
      <c r="AJ24" s="460">
        <v>522757</v>
      </c>
      <c r="AK24" s="454"/>
      <c r="AL24" s="324">
        <f t="shared" si="0"/>
        <v>2499310</v>
      </c>
    </row>
    <row r="25" spans="1:38" ht="12">
      <c r="A25" s="409">
        <v>17</v>
      </c>
      <c r="B25" s="456" t="s">
        <v>915</v>
      </c>
      <c r="C25" s="435">
        <v>94033</v>
      </c>
      <c r="D25" s="416">
        <v>24000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416">
        <v>0</v>
      </c>
      <c r="L25" s="416">
        <v>0</v>
      </c>
      <c r="M25" s="416">
        <v>0</v>
      </c>
      <c r="N25" s="416">
        <v>0</v>
      </c>
      <c r="O25" s="416">
        <v>0</v>
      </c>
      <c r="P25" s="416">
        <v>0</v>
      </c>
      <c r="Q25" s="416">
        <v>13016</v>
      </c>
      <c r="R25" s="416">
        <v>0</v>
      </c>
      <c r="S25" s="416">
        <v>0</v>
      </c>
      <c r="T25" s="416">
        <v>6061</v>
      </c>
      <c r="U25" s="416">
        <v>0</v>
      </c>
      <c r="V25" s="416">
        <v>19000</v>
      </c>
      <c r="W25" s="416">
        <v>43700</v>
      </c>
      <c r="X25" s="416">
        <v>0</v>
      </c>
      <c r="Y25" s="416">
        <v>0</v>
      </c>
      <c r="Z25" s="416">
        <v>0</v>
      </c>
      <c r="AA25" s="416">
        <v>6061</v>
      </c>
      <c r="AB25" s="416">
        <v>6061</v>
      </c>
      <c r="AC25" s="416">
        <v>0</v>
      </c>
      <c r="AD25" s="418">
        <v>211932</v>
      </c>
      <c r="AE25" s="461">
        <v>0</v>
      </c>
      <c r="AF25" s="462">
        <v>12991</v>
      </c>
      <c r="AG25" s="462">
        <v>0</v>
      </c>
      <c r="AH25" s="462">
        <v>0</v>
      </c>
      <c r="AI25" s="462">
        <v>0</v>
      </c>
      <c r="AJ25" s="463">
        <v>12991</v>
      </c>
      <c r="AK25" s="454"/>
      <c r="AL25" s="324">
        <f t="shared" si="0"/>
        <v>224923</v>
      </c>
    </row>
    <row r="26" spans="1:38" ht="12">
      <c r="A26" s="409">
        <v>18</v>
      </c>
      <c r="B26" s="456" t="s">
        <v>916</v>
      </c>
      <c r="C26" s="435">
        <v>114914</v>
      </c>
      <c r="D26" s="416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16">
        <v>0</v>
      </c>
      <c r="Q26" s="416">
        <v>24369</v>
      </c>
      <c r="R26" s="416">
        <v>0</v>
      </c>
      <c r="S26" s="416">
        <v>0</v>
      </c>
      <c r="T26" s="416">
        <v>40220</v>
      </c>
      <c r="U26" s="416">
        <v>0</v>
      </c>
      <c r="V26" s="416">
        <v>38416</v>
      </c>
      <c r="W26" s="416">
        <v>0</v>
      </c>
      <c r="X26" s="416">
        <v>0</v>
      </c>
      <c r="Y26" s="416">
        <v>0</v>
      </c>
      <c r="Z26" s="416">
        <v>0</v>
      </c>
      <c r="AA26" s="416">
        <v>44163</v>
      </c>
      <c r="AB26" s="416">
        <v>44352</v>
      </c>
      <c r="AC26" s="416">
        <v>0</v>
      </c>
      <c r="AD26" s="418">
        <v>306434</v>
      </c>
      <c r="AE26" s="435">
        <v>0</v>
      </c>
      <c r="AF26" s="416">
        <v>40019</v>
      </c>
      <c r="AG26" s="416">
        <v>0</v>
      </c>
      <c r="AH26" s="416">
        <v>0</v>
      </c>
      <c r="AI26" s="416">
        <v>0</v>
      </c>
      <c r="AJ26" s="418">
        <v>40019</v>
      </c>
      <c r="AK26" s="454"/>
      <c r="AL26" s="324">
        <f t="shared" si="0"/>
        <v>346453</v>
      </c>
    </row>
    <row r="27" spans="1:38" ht="12">
      <c r="A27" s="409">
        <v>19</v>
      </c>
      <c r="B27" s="456" t="s">
        <v>979</v>
      </c>
      <c r="C27" s="435">
        <v>208947</v>
      </c>
      <c r="D27" s="416">
        <v>24000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6">
        <v>0</v>
      </c>
      <c r="Q27" s="416">
        <v>37385</v>
      </c>
      <c r="R27" s="416">
        <v>0</v>
      </c>
      <c r="S27" s="416">
        <v>0</v>
      </c>
      <c r="T27" s="416">
        <v>46281</v>
      </c>
      <c r="U27" s="416">
        <v>0</v>
      </c>
      <c r="V27" s="416">
        <v>57416</v>
      </c>
      <c r="W27" s="416">
        <v>43700</v>
      </c>
      <c r="X27" s="416">
        <v>0</v>
      </c>
      <c r="Y27" s="416">
        <v>0</v>
      </c>
      <c r="Z27" s="416">
        <v>0</v>
      </c>
      <c r="AA27" s="416">
        <v>50224</v>
      </c>
      <c r="AB27" s="416">
        <v>50413</v>
      </c>
      <c r="AC27" s="416">
        <v>0</v>
      </c>
      <c r="AD27" s="418">
        <v>518366</v>
      </c>
      <c r="AE27" s="435">
        <v>0</v>
      </c>
      <c r="AF27" s="416">
        <v>53010</v>
      </c>
      <c r="AG27" s="416">
        <v>0</v>
      </c>
      <c r="AH27" s="416">
        <v>0</v>
      </c>
      <c r="AI27" s="416">
        <v>0</v>
      </c>
      <c r="AJ27" s="418">
        <v>53010</v>
      </c>
      <c r="AK27" s="454"/>
      <c r="AL27" s="324">
        <f t="shared" si="0"/>
        <v>571376</v>
      </c>
    </row>
    <row r="28" spans="1:38" ht="12">
      <c r="A28" s="409">
        <v>20</v>
      </c>
      <c r="B28" s="456" t="s">
        <v>917</v>
      </c>
      <c r="C28" s="435">
        <v>29667</v>
      </c>
      <c r="D28" s="416">
        <v>11336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715940</v>
      </c>
      <c r="N28" s="416">
        <v>0</v>
      </c>
      <c r="O28" s="416">
        <v>87326</v>
      </c>
      <c r="P28" s="416">
        <v>0</v>
      </c>
      <c r="Q28" s="416">
        <v>0</v>
      </c>
      <c r="R28" s="416">
        <v>69164</v>
      </c>
      <c r="S28" s="416">
        <v>0</v>
      </c>
      <c r="T28" s="416">
        <v>362877</v>
      </c>
      <c r="U28" s="416">
        <v>0</v>
      </c>
      <c r="V28" s="416">
        <v>846731</v>
      </c>
      <c r="W28" s="416">
        <v>29316</v>
      </c>
      <c r="X28" s="416">
        <v>18255</v>
      </c>
      <c r="Y28" s="416">
        <v>0</v>
      </c>
      <c r="Z28" s="416">
        <v>0</v>
      </c>
      <c r="AA28" s="416">
        <v>0</v>
      </c>
      <c r="AB28" s="416">
        <v>0</v>
      </c>
      <c r="AC28" s="416">
        <v>0</v>
      </c>
      <c r="AD28" s="418">
        <v>2170612</v>
      </c>
      <c r="AE28" s="435">
        <v>0</v>
      </c>
      <c r="AF28" s="416">
        <v>43952</v>
      </c>
      <c r="AG28" s="416">
        <v>44231</v>
      </c>
      <c r="AH28" s="416">
        <v>8087</v>
      </c>
      <c r="AI28" s="416">
        <v>79143</v>
      </c>
      <c r="AJ28" s="418">
        <v>175413</v>
      </c>
      <c r="AK28" s="454"/>
      <c r="AL28" s="324">
        <f t="shared" si="0"/>
        <v>2346025</v>
      </c>
    </row>
    <row r="29" spans="1:38" ht="12">
      <c r="A29" s="409">
        <v>21</v>
      </c>
      <c r="B29" s="456" t="s">
        <v>918</v>
      </c>
      <c r="C29" s="435">
        <v>0</v>
      </c>
      <c r="D29" s="416">
        <v>0</v>
      </c>
      <c r="E29" s="416">
        <v>0</v>
      </c>
      <c r="F29" s="416">
        <v>0</v>
      </c>
      <c r="G29" s="416">
        <v>0</v>
      </c>
      <c r="H29" s="416">
        <v>0</v>
      </c>
      <c r="I29" s="416">
        <v>0</v>
      </c>
      <c r="J29" s="416">
        <v>0</v>
      </c>
      <c r="K29" s="416">
        <v>0</v>
      </c>
      <c r="L29" s="416">
        <v>0</v>
      </c>
      <c r="M29" s="416">
        <v>0</v>
      </c>
      <c r="N29" s="416">
        <v>0</v>
      </c>
      <c r="O29" s="416">
        <v>0</v>
      </c>
      <c r="P29" s="416">
        <v>0</v>
      </c>
      <c r="Q29" s="416">
        <v>0</v>
      </c>
      <c r="R29" s="416">
        <v>0</v>
      </c>
      <c r="S29" s="416">
        <v>0</v>
      </c>
      <c r="T29" s="416">
        <v>0</v>
      </c>
      <c r="U29" s="416">
        <v>0</v>
      </c>
      <c r="V29" s="416">
        <v>0</v>
      </c>
      <c r="W29" s="416">
        <v>0</v>
      </c>
      <c r="X29" s="416">
        <v>0</v>
      </c>
      <c r="Y29" s="416">
        <v>36535</v>
      </c>
      <c r="Z29" s="416">
        <v>0</v>
      </c>
      <c r="AA29" s="416">
        <v>0</v>
      </c>
      <c r="AB29" s="416">
        <v>0</v>
      </c>
      <c r="AC29" s="416">
        <v>0</v>
      </c>
      <c r="AD29" s="418">
        <v>36535</v>
      </c>
      <c r="AE29" s="435">
        <v>0</v>
      </c>
      <c r="AF29" s="416">
        <v>0</v>
      </c>
      <c r="AG29" s="416">
        <v>1866456</v>
      </c>
      <c r="AH29" s="416">
        <v>352754</v>
      </c>
      <c r="AI29" s="416">
        <v>3265513</v>
      </c>
      <c r="AJ29" s="418">
        <v>5484723</v>
      </c>
      <c r="AK29" s="454"/>
      <c r="AL29" s="324">
        <f t="shared" si="0"/>
        <v>5521258</v>
      </c>
    </row>
    <row r="30" spans="1:38" ht="12">
      <c r="A30" s="409">
        <v>22</v>
      </c>
      <c r="B30" s="456" t="s">
        <v>122</v>
      </c>
      <c r="C30" s="435"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16">
        <v>0</v>
      </c>
      <c r="R30" s="416">
        <v>0</v>
      </c>
      <c r="S30" s="416">
        <v>0</v>
      </c>
      <c r="T30" s="416">
        <v>0</v>
      </c>
      <c r="U30" s="416">
        <v>0</v>
      </c>
      <c r="V30" s="416">
        <v>5512</v>
      </c>
      <c r="W30" s="416">
        <v>0</v>
      </c>
      <c r="X30" s="416">
        <v>0</v>
      </c>
      <c r="Y30" s="416">
        <v>0</v>
      </c>
      <c r="Z30" s="416">
        <v>0</v>
      </c>
      <c r="AA30" s="416">
        <v>0</v>
      </c>
      <c r="AB30" s="416">
        <v>0</v>
      </c>
      <c r="AC30" s="416">
        <v>0</v>
      </c>
      <c r="AD30" s="418">
        <v>5512</v>
      </c>
      <c r="AE30" s="435">
        <v>0</v>
      </c>
      <c r="AF30" s="416">
        <v>0</v>
      </c>
      <c r="AG30" s="416">
        <v>0</v>
      </c>
      <c r="AH30" s="416">
        <v>0</v>
      </c>
      <c r="AI30" s="416">
        <v>0</v>
      </c>
      <c r="AJ30" s="418">
        <v>0</v>
      </c>
      <c r="AK30" s="454"/>
      <c r="AL30" s="324">
        <f t="shared" si="0"/>
        <v>5512</v>
      </c>
    </row>
    <row r="31" spans="1:38" ht="12">
      <c r="A31" s="409">
        <v>23</v>
      </c>
      <c r="B31" s="456" t="s">
        <v>919</v>
      </c>
      <c r="C31" s="435">
        <v>0</v>
      </c>
      <c r="D31" s="416">
        <v>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155000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16">
        <v>0</v>
      </c>
      <c r="Q31" s="416">
        <v>0</v>
      </c>
      <c r="R31" s="416">
        <v>0</v>
      </c>
      <c r="S31" s="416">
        <v>0</v>
      </c>
      <c r="T31" s="416">
        <v>0</v>
      </c>
      <c r="U31" s="416">
        <v>0</v>
      </c>
      <c r="V31" s="416">
        <v>0</v>
      </c>
      <c r="W31" s="416">
        <v>0</v>
      </c>
      <c r="X31" s="416">
        <v>0</v>
      </c>
      <c r="Y31" s="416">
        <v>0</v>
      </c>
      <c r="Z31" s="416">
        <v>0</v>
      </c>
      <c r="AA31" s="416">
        <v>0</v>
      </c>
      <c r="AB31" s="416">
        <v>4724</v>
      </c>
      <c r="AC31" s="416">
        <v>0</v>
      </c>
      <c r="AD31" s="418">
        <v>159724</v>
      </c>
      <c r="AE31" s="435">
        <v>0</v>
      </c>
      <c r="AF31" s="416">
        <v>13400</v>
      </c>
      <c r="AG31" s="416">
        <v>0</v>
      </c>
      <c r="AH31" s="416">
        <v>0</v>
      </c>
      <c r="AI31" s="416">
        <v>0</v>
      </c>
      <c r="AJ31" s="418">
        <v>13400</v>
      </c>
      <c r="AK31" s="454"/>
      <c r="AL31" s="324">
        <f t="shared" si="0"/>
        <v>173124</v>
      </c>
    </row>
    <row r="32" spans="1:38" ht="12">
      <c r="A32" s="409">
        <v>24</v>
      </c>
      <c r="B32" s="456" t="s">
        <v>980</v>
      </c>
      <c r="C32" s="435">
        <v>0</v>
      </c>
      <c r="D32" s="416">
        <v>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226471</v>
      </c>
      <c r="P32" s="416">
        <v>104074</v>
      </c>
      <c r="Q32" s="416">
        <v>0</v>
      </c>
      <c r="R32" s="416">
        <v>0</v>
      </c>
      <c r="S32" s="416">
        <v>0</v>
      </c>
      <c r="T32" s="416">
        <v>0</v>
      </c>
      <c r="U32" s="416">
        <v>0</v>
      </c>
      <c r="V32" s="416">
        <v>0</v>
      </c>
      <c r="W32" s="416">
        <v>0</v>
      </c>
      <c r="X32" s="416">
        <v>0</v>
      </c>
      <c r="Y32" s="416">
        <v>0</v>
      </c>
      <c r="Z32" s="416">
        <v>0</v>
      </c>
      <c r="AA32" s="416">
        <v>0</v>
      </c>
      <c r="AB32" s="416">
        <v>0</v>
      </c>
      <c r="AC32" s="416">
        <v>0</v>
      </c>
      <c r="AD32" s="418">
        <v>330545</v>
      </c>
      <c r="AE32" s="435">
        <v>0</v>
      </c>
      <c r="AF32" s="416">
        <v>334800</v>
      </c>
      <c r="AG32" s="416">
        <v>0</v>
      </c>
      <c r="AH32" s="416">
        <v>0</v>
      </c>
      <c r="AI32" s="416">
        <v>0</v>
      </c>
      <c r="AJ32" s="418">
        <v>334800</v>
      </c>
      <c r="AK32" s="454"/>
      <c r="AL32" s="324">
        <f t="shared" si="0"/>
        <v>665345</v>
      </c>
    </row>
    <row r="33" spans="1:38" ht="12">
      <c r="A33" s="409">
        <v>25</v>
      </c>
      <c r="B33" s="456" t="s">
        <v>16</v>
      </c>
      <c r="C33" s="435">
        <v>200000</v>
      </c>
      <c r="D33" s="416">
        <v>0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0</v>
      </c>
      <c r="K33" s="416">
        <v>0</v>
      </c>
      <c r="L33" s="416">
        <v>0</v>
      </c>
      <c r="M33" s="416">
        <v>0</v>
      </c>
      <c r="N33" s="416">
        <v>0</v>
      </c>
      <c r="O33" s="416">
        <v>0</v>
      </c>
      <c r="P33" s="416">
        <v>0</v>
      </c>
      <c r="Q33" s="416">
        <v>0</v>
      </c>
      <c r="R33" s="416">
        <v>0</v>
      </c>
      <c r="S33" s="416">
        <v>0</v>
      </c>
      <c r="T33" s="416">
        <v>0</v>
      </c>
      <c r="U33" s="416">
        <v>0</v>
      </c>
      <c r="V33" s="416">
        <v>0</v>
      </c>
      <c r="W33" s="416">
        <v>0</v>
      </c>
      <c r="X33" s="416">
        <v>0</v>
      </c>
      <c r="Y33" s="416">
        <v>0</v>
      </c>
      <c r="Z33" s="416">
        <v>0</v>
      </c>
      <c r="AA33" s="416">
        <v>0</v>
      </c>
      <c r="AB33" s="416">
        <v>0</v>
      </c>
      <c r="AC33" s="416">
        <v>0</v>
      </c>
      <c r="AD33" s="418">
        <v>200000</v>
      </c>
      <c r="AE33" s="435">
        <v>0</v>
      </c>
      <c r="AF33" s="416">
        <v>252000</v>
      </c>
      <c r="AG33" s="416">
        <v>0</v>
      </c>
      <c r="AH33" s="416">
        <v>0</v>
      </c>
      <c r="AI33" s="416">
        <v>0</v>
      </c>
      <c r="AJ33" s="418">
        <v>252000</v>
      </c>
      <c r="AK33" s="454"/>
      <c r="AL33" s="324">
        <f t="shared" si="0"/>
        <v>452000</v>
      </c>
    </row>
    <row r="34" spans="1:38" ht="12">
      <c r="A34" s="409">
        <v>26</v>
      </c>
      <c r="B34" s="456" t="s">
        <v>17</v>
      </c>
      <c r="C34" s="435">
        <v>532698</v>
      </c>
      <c r="D34" s="416">
        <v>0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6">
        <v>475500</v>
      </c>
      <c r="K34" s="416">
        <v>61769</v>
      </c>
      <c r="L34" s="416">
        <v>0</v>
      </c>
      <c r="M34" s="416">
        <v>0</v>
      </c>
      <c r="N34" s="416">
        <v>0</v>
      </c>
      <c r="O34" s="416">
        <v>324653</v>
      </c>
      <c r="P34" s="416">
        <v>1465</v>
      </c>
      <c r="Q34" s="416">
        <v>0</v>
      </c>
      <c r="R34" s="416">
        <v>0</v>
      </c>
      <c r="S34" s="416">
        <v>0</v>
      </c>
      <c r="T34" s="416">
        <v>12896</v>
      </c>
      <c r="U34" s="416">
        <v>22000</v>
      </c>
      <c r="V34" s="416">
        <v>24425</v>
      </c>
      <c r="W34" s="416">
        <v>0</v>
      </c>
      <c r="X34" s="416">
        <v>0</v>
      </c>
      <c r="Y34" s="416">
        <v>0</v>
      </c>
      <c r="Z34" s="416">
        <v>0</v>
      </c>
      <c r="AA34" s="416">
        <v>9400</v>
      </c>
      <c r="AB34" s="416">
        <v>60723</v>
      </c>
      <c r="AC34" s="416">
        <v>0</v>
      </c>
      <c r="AD34" s="418">
        <v>1525529</v>
      </c>
      <c r="AE34" s="435">
        <v>0</v>
      </c>
      <c r="AF34" s="416">
        <v>200122</v>
      </c>
      <c r="AG34" s="416">
        <v>27956</v>
      </c>
      <c r="AH34" s="416">
        <v>5050</v>
      </c>
      <c r="AI34" s="416">
        <v>49790</v>
      </c>
      <c r="AJ34" s="418">
        <v>282918</v>
      </c>
      <c r="AK34" s="454"/>
      <c r="AL34" s="324">
        <f t="shared" si="0"/>
        <v>1808447</v>
      </c>
    </row>
    <row r="35" spans="1:38" ht="12">
      <c r="A35" s="409">
        <v>27</v>
      </c>
      <c r="B35" s="456" t="s">
        <v>18</v>
      </c>
      <c r="C35" s="435">
        <v>0</v>
      </c>
      <c r="D35" s="416">
        <v>0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0</v>
      </c>
      <c r="K35" s="416">
        <v>61769</v>
      </c>
      <c r="L35" s="416">
        <v>0</v>
      </c>
      <c r="M35" s="416">
        <v>0</v>
      </c>
      <c r="N35" s="416">
        <v>0</v>
      </c>
      <c r="O35" s="416">
        <v>257354</v>
      </c>
      <c r="P35" s="416">
        <v>0</v>
      </c>
      <c r="Q35" s="416">
        <v>0</v>
      </c>
      <c r="R35" s="416">
        <v>0</v>
      </c>
      <c r="S35" s="416">
        <v>0</v>
      </c>
      <c r="T35" s="416">
        <v>0</v>
      </c>
      <c r="U35" s="416">
        <v>0</v>
      </c>
      <c r="V35" s="416">
        <v>0</v>
      </c>
      <c r="W35" s="416">
        <v>0</v>
      </c>
      <c r="X35" s="416">
        <v>0</v>
      </c>
      <c r="Y35" s="416">
        <v>0</v>
      </c>
      <c r="Z35" s="416">
        <v>0</v>
      </c>
      <c r="AA35" s="416">
        <v>0</v>
      </c>
      <c r="AB35" s="416">
        <v>46488</v>
      </c>
      <c r="AC35" s="416">
        <v>0</v>
      </c>
      <c r="AD35" s="418">
        <v>365611</v>
      </c>
      <c r="AE35" s="435">
        <v>0</v>
      </c>
      <c r="AF35" s="416">
        <v>0</v>
      </c>
      <c r="AG35" s="416">
        <v>0</v>
      </c>
      <c r="AH35" s="416">
        <v>0</v>
      </c>
      <c r="AI35" s="416">
        <v>0</v>
      </c>
      <c r="AJ35" s="418">
        <v>0</v>
      </c>
      <c r="AK35" s="454"/>
      <c r="AL35" s="324">
        <f t="shared" si="0"/>
        <v>365611</v>
      </c>
    </row>
    <row r="36" spans="1:38" ht="12">
      <c r="A36" s="409">
        <v>28</v>
      </c>
      <c r="B36" s="456" t="s">
        <v>22</v>
      </c>
      <c r="C36" s="435">
        <v>762365</v>
      </c>
      <c r="D36" s="416">
        <v>11336</v>
      </c>
      <c r="E36" s="416">
        <v>0</v>
      </c>
      <c r="F36" s="416">
        <v>0</v>
      </c>
      <c r="G36" s="416">
        <v>0</v>
      </c>
      <c r="H36" s="416">
        <v>0</v>
      </c>
      <c r="I36" s="416">
        <v>0</v>
      </c>
      <c r="J36" s="416">
        <v>630500</v>
      </c>
      <c r="K36" s="416">
        <v>61769</v>
      </c>
      <c r="L36" s="416">
        <v>0</v>
      </c>
      <c r="M36" s="416">
        <v>715940</v>
      </c>
      <c r="N36" s="416">
        <v>0</v>
      </c>
      <c r="O36" s="416">
        <v>638450</v>
      </c>
      <c r="P36" s="416">
        <v>105539</v>
      </c>
      <c r="Q36" s="416">
        <v>0</v>
      </c>
      <c r="R36" s="416">
        <v>69164</v>
      </c>
      <c r="S36" s="416">
        <v>0</v>
      </c>
      <c r="T36" s="416">
        <v>375773</v>
      </c>
      <c r="U36" s="416">
        <v>22000</v>
      </c>
      <c r="V36" s="416">
        <v>876668</v>
      </c>
      <c r="W36" s="416">
        <v>29316</v>
      </c>
      <c r="X36" s="416">
        <v>18255</v>
      </c>
      <c r="Y36" s="416">
        <v>36535</v>
      </c>
      <c r="Z36" s="416">
        <v>0</v>
      </c>
      <c r="AA36" s="416">
        <v>9400</v>
      </c>
      <c r="AB36" s="416">
        <v>65447</v>
      </c>
      <c r="AC36" s="416">
        <v>0</v>
      </c>
      <c r="AD36" s="418">
        <v>4428457</v>
      </c>
      <c r="AE36" s="435">
        <v>0</v>
      </c>
      <c r="AF36" s="416">
        <v>844274</v>
      </c>
      <c r="AG36" s="416">
        <v>1938643</v>
      </c>
      <c r="AH36" s="416">
        <v>365891</v>
      </c>
      <c r="AI36" s="416">
        <v>3394446</v>
      </c>
      <c r="AJ36" s="418">
        <v>6543254</v>
      </c>
      <c r="AK36" s="454"/>
      <c r="AL36" s="324">
        <f t="shared" si="0"/>
        <v>10971711</v>
      </c>
    </row>
    <row r="37" spans="1:38" ht="12">
      <c r="A37" s="409">
        <v>29</v>
      </c>
      <c r="B37" s="456" t="s">
        <v>920</v>
      </c>
      <c r="C37" s="435">
        <v>61745</v>
      </c>
      <c r="D37" s="416">
        <v>9539</v>
      </c>
      <c r="E37" s="416">
        <v>574</v>
      </c>
      <c r="F37" s="416">
        <v>0</v>
      </c>
      <c r="G37" s="416">
        <v>0</v>
      </c>
      <c r="H37" s="416">
        <v>0</v>
      </c>
      <c r="I37" s="416">
        <v>0</v>
      </c>
      <c r="J37" s="416">
        <v>170236</v>
      </c>
      <c r="K37" s="416">
        <v>0</v>
      </c>
      <c r="L37" s="416">
        <v>0</v>
      </c>
      <c r="M37" s="416">
        <v>178652</v>
      </c>
      <c r="N37" s="416">
        <v>17956</v>
      </c>
      <c r="O37" s="416">
        <v>340712</v>
      </c>
      <c r="P37" s="416">
        <v>23710</v>
      </c>
      <c r="Q37" s="416">
        <v>0</v>
      </c>
      <c r="R37" s="416">
        <v>20483</v>
      </c>
      <c r="S37" s="416">
        <v>0</v>
      </c>
      <c r="T37" s="416">
        <v>111270</v>
      </c>
      <c r="U37" s="416">
        <v>34356</v>
      </c>
      <c r="V37" s="416">
        <v>280066</v>
      </c>
      <c r="W37" s="416">
        <v>19250</v>
      </c>
      <c r="X37" s="416">
        <v>34629</v>
      </c>
      <c r="Y37" s="416">
        <v>9865</v>
      </c>
      <c r="Z37" s="416">
        <v>0</v>
      </c>
      <c r="AA37" s="416">
        <v>13013</v>
      </c>
      <c r="AB37" s="416">
        <v>125250</v>
      </c>
      <c r="AC37" s="416">
        <v>0</v>
      </c>
      <c r="AD37" s="418">
        <v>1451306</v>
      </c>
      <c r="AE37" s="435">
        <v>0</v>
      </c>
      <c r="AF37" s="416">
        <v>197432</v>
      </c>
      <c r="AG37" s="416">
        <v>567473</v>
      </c>
      <c r="AH37" s="416">
        <v>98688</v>
      </c>
      <c r="AI37" s="416">
        <v>913847</v>
      </c>
      <c r="AJ37" s="418">
        <v>1777440</v>
      </c>
      <c r="AK37" s="454"/>
      <c r="AL37" s="324">
        <f t="shared" si="0"/>
        <v>3228746</v>
      </c>
    </row>
    <row r="38" spans="1:38" ht="12">
      <c r="A38" s="409">
        <v>30</v>
      </c>
      <c r="B38" s="456" t="s">
        <v>921</v>
      </c>
      <c r="C38" s="435">
        <v>67491</v>
      </c>
      <c r="D38" s="416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416">
        <v>40000</v>
      </c>
      <c r="L38" s="416">
        <v>10000</v>
      </c>
      <c r="M38" s="416">
        <v>0</v>
      </c>
      <c r="N38" s="416">
        <v>0</v>
      </c>
      <c r="O38" s="416">
        <v>56330</v>
      </c>
      <c r="P38" s="416">
        <v>0</v>
      </c>
      <c r="Q38" s="416">
        <v>0</v>
      </c>
      <c r="R38" s="416">
        <v>0</v>
      </c>
      <c r="S38" s="416">
        <v>0</v>
      </c>
      <c r="T38" s="416">
        <v>0</v>
      </c>
      <c r="U38" s="416">
        <v>3</v>
      </c>
      <c r="V38" s="416">
        <v>0</v>
      </c>
      <c r="W38" s="416">
        <v>0</v>
      </c>
      <c r="X38" s="416">
        <v>0</v>
      </c>
      <c r="Y38" s="416">
        <v>0</v>
      </c>
      <c r="Z38" s="416">
        <v>0</v>
      </c>
      <c r="AA38" s="416">
        <v>0</v>
      </c>
      <c r="AB38" s="416">
        <v>8</v>
      </c>
      <c r="AC38" s="416">
        <v>0</v>
      </c>
      <c r="AD38" s="418">
        <v>173832</v>
      </c>
      <c r="AE38" s="435">
        <v>0</v>
      </c>
      <c r="AF38" s="416">
        <v>218</v>
      </c>
      <c r="AG38" s="416">
        <v>0</v>
      </c>
      <c r="AH38" s="416">
        <v>0</v>
      </c>
      <c r="AI38" s="416">
        <v>0</v>
      </c>
      <c r="AJ38" s="418">
        <v>218</v>
      </c>
      <c r="AK38" s="454"/>
      <c r="AL38" s="324">
        <f t="shared" si="0"/>
        <v>174050</v>
      </c>
    </row>
    <row r="39" spans="1:38" ht="12">
      <c r="A39" s="409">
        <v>31</v>
      </c>
      <c r="B39" s="456" t="s">
        <v>123</v>
      </c>
      <c r="C39" s="435">
        <v>129236</v>
      </c>
      <c r="D39" s="416">
        <v>9539</v>
      </c>
      <c r="E39" s="416">
        <v>574</v>
      </c>
      <c r="F39" s="416">
        <v>0</v>
      </c>
      <c r="G39" s="416">
        <v>0</v>
      </c>
      <c r="H39" s="416">
        <v>0</v>
      </c>
      <c r="I39" s="416">
        <v>0</v>
      </c>
      <c r="J39" s="416">
        <v>170236</v>
      </c>
      <c r="K39" s="416">
        <v>40000</v>
      </c>
      <c r="L39" s="416">
        <v>10000</v>
      </c>
      <c r="M39" s="416">
        <v>178652</v>
      </c>
      <c r="N39" s="416">
        <v>17956</v>
      </c>
      <c r="O39" s="416">
        <v>397042</v>
      </c>
      <c r="P39" s="416">
        <v>23710</v>
      </c>
      <c r="Q39" s="416">
        <v>0</v>
      </c>
      <c r="R39" s="416">
        <v>20483</v>
      </c>
      <c r="S39" s="416">
        <v>0</v>
      </c>
      <c r="T39" s="416">
        <v>111270</v>
      </c>
      <c r="U39" s="416">
        <v>34359</v>
      </c>
      <c r="V39" s="416">
        <v>280066</v>
      </c>
      <c r="W39" s="416">
        <v>19250</v>
      </c>
      <c r="X39" s="416">
        <v>34629</v>
      </c>
      <c r="Y39" s="416">
        <v>9865</v>
      </c>
      <c r="Z39" s="416">
        <v>0</v>
      </c>
      <c r="AA39" s="416">
        <v>13013</v>
      </c>
      <c r="AB39" s="416">
        <v>125258</v>
      </c>
      <c r="AC39" s="416">
        <v>0</v>
      </c>
      <c r="AD39" s="418">
        <v>1625138</v>
      </c>
      <c r="AE39" s="435">
        <v>0</v>
      </c>
      <c r="AF39" s="416">
        <v>197650</v>
      </c>
      <c r="AG39" s="416">
        <v>567473</v>
      </c>
      <c r="AH39" s="416">
        <v>98688</v>
      </c>
      <c r="AI39" s="416">
        <v>913847</v>
      </c>
      <c r="AJ39" s="418">
        <v>1777658</v>
      </c>
      <c r="AK39" s="454"/>
      <c r="AL39" s="324">
        <f t="shared" si="0"/>
        <v>3402796</v>
      </c>
    </row>
    <row r="40" spans="1:38" ht="12">
      <c r="A40" s="409">
        <v>32</v>
      </c>
      <c r="B40" s="457" t="s">
        <v>981</v>
      </c>
      <c r="C40" s="436">
        <v>1135185</v>
      </c>
      <c r="D40" s="417">
        <v>44875</v>
      </c>
      <c r="E40" s="417">
        <v>2700</v>
      </c>
      <c r="F40" s="417">
        <v>0</v>
      </c>
      <c r="G40" s="417">
        <v>0</v>
      </c>
      <c r="H40" s="417">
        <v>0</v>
      </c>
      <c r="I40" s="417">
        <v>0</v>
      </c>
      <c r="J40" s="417">
        <v>800736</v>
      </c>
      <c r="K40" s="417">
        <v>101769</v>
      </c>
      <c r="L40" s="417">
        <v>10000</v>
      </c>
      <c r="M40" s="417">
        <v>894592</v>
      </c>
      <c r="N40" s="417">
        <v>84463</v>
      </c>
      <c r="O40" s="417">
        <v>1937395</v>
      </c>
      <c r="P40" s="417">
        <v>139824</v>
      </c>
      <c r="Q40" s="417">
        <v>37385</v>
      </c>
      <c r="R40" s="417">
        <v>101085</v>
      </c>
      <c r="S40" s="417">
        <v>0</v>
      </c>
      <c r="T40" s="417">
        <v>539912</v>
      </c>
      <c r="U40" s="417">
        <v>280621</v>
      </c>
      <c r="V40" s="417">
        <v>1418413</v>
      </c>
      <c r="W40" s="417">
        <v>92266</v>
      </c>
      <c r="X40" s="417">
        <v>162884</v>
      </c>
      <c r="Y40" s="417">
        <v>46400</v>
      </c>
      <c r="Z40" s="417">
        <v>0</v>
      </c>
      <c r="AA40" s="417">
        <v>72637</v>
      </c>
      <c r="AB40" s="417">
        <v>645372</v>
      </c>
      <c r="AC40" s="417">
        <v>0</v>
      </c>
      <c r="AD40" s="419">
        <v>8548514</v>
      </c>
      <c r="AE40" s="436">
        <v>0</v>
      </c>
      <c r="AF40" s="417">
        <v>1412174</v>
      </c>
      <c r="AG40" s="417">
        <v>2706352</v>
      </c>
      <c r="AH40" s="417">
        <v>465632</v>
      </c>
      <c r="AI40" s="417">
        <v>4312521</v>
      </c>
      <c r="AJ40" s="419">
        <v>8896679</v>
      </c>
      <c r="AK40" s="454"/>
      <c r="AL40" s="324">
        <f t="shared" si="0"/>
        <v>17445193</v>
      </c>
    </row>
    <row r="41" spans="1:38" ht="12">
      <c r="A41" s="409">
        <v>33</v>
      </c>
      <c r="B41" s="456" t="s">
        <v>982</v>
      </c>
      <c r="C41" s="435">
        <v>0</v>
      </c>
      <c r="D41" s="416">
        <v>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6">
        <v>0</v>
      </c>
      <c r="Q41" s="416">
        <v>0</v>
      </c>
      <c r="R41" s="416">
        <v>0</v>
      </c>
      <c r="S41" s="416">
        <v>0</v>
      </c>
      <c r="T41" s="416">
        <v>0</v>
      </c>
      <c r="U41" s="416">
        <v>0</v>
      </c>
      <c r="V41" s="416">
        <v>0</v>
      </c>
      <c r="W41" s="416">
        <v>0</v>
      </c>
      <c r="X41" s="416">
        <v>0</v>
      </c>
      <c r="Y41" s="416">
        <v>0</v>
      </c>
      <c r="Z41" s="416">
        <v>24000</v>
      </c>
      <c r="AA41" s="416">
        <v>0</v>
      </c>
      <c r="AB41" s="416">
        <v>0</v>
      </c>
      <c r="AC41" s="416">
        <v>0</v>
      </c>
      <c r="AD41" s="418">
        <v>24000</v>
      </c>
      <c r="AE41" s="435">
        <v>0</v>
      </c>
      <c r="AF41" s="416">
        <v>0</v>
      </c>
      <c r="AG41" s="416">
        <v>0</v>
      </c>
      <c r="AH41" s="416">
        <v>0</v>
      </c>
      <c r="AI41" s="416">
        <v>0</v>
      </c>
      <c r="AJ41" s="418">
        <v>0</v>
      </c>
      <c r="AK41" s="454"/>
      <c r="AL41" s="324">
        <f t="shared" si="0"/>
        <v>24000</v>
      </c>
    </row>
    <row r="42" spans="1:38" ht="22.5">
      <c r="A42" s="409">
        <v>34</v>
      </c>
      <c r="B42" s="456" t="s">
        <v>19</v>
      </c>
      <c r="C42" s="435">
        <v>0</v>
      </c>
      <c r="D42" s="416">
        <v>0</v>
      </c>
      <c r="E42" s="416">
        <v>0</v>
      </c>
      <c r="F42" s="416">
        <v>0</v>
      </c>
      <c r="G42" s="416">
        <v>0</v>
      </c>
      <c r="H42" s="416">
        <v>0</v>
      </c>
      <c r="I42" s="416">
        <v>0</v>
      </c>
      <c r="J42" s="416">
        <v>0</v>
      </c>
      <c r="K42" s="416">
        <v>0</v>
      </c>
      <c r="L42" s="416">
        <v>0</v>
      </c>
      <c r="M42" s="416">
        <v>0</v>
      </c>
      <c r="N42" s="416">
        <v>0</v>
      </c>
      <c r="O42" s="416">
        <v>0</v>
      </c>
      <c r="P42" s="416">
        <v>0</v>
      </c>
      <c r="Q42" s="416">
        <v>0</v>
      </c>
      <c r="R42" s="416">
        <v>0</v>
      </c>
      <c r="S42" s="416">
        <v>0</v>
      </c>
      <c r="T42" s="416">
        <v>0</v>
      </c>
      <c r="U42" s="416">
        <v>0</v>
      </c>
      <c r="V42" s="416">
        <v>0</v>
      </c>
      <c r="W42" s="416">
        <v>0</v>
      </c>
      <c r="X42" s="416">
        <v>0</v>
      </c>
      <c r="Y42" s="416">
        <v>0</v>
      </c>
      <c r="Z42" s="416">
        <v>24000</v>
      </c>
      <c r="AA42" s="416">
        <v>0</v>
      </c>
      <c r="AB42" s="416">
        <v>0</v>
      </c>
      <c r="AC42" s="416">
        <v>0</v>
      </c>
      <c r="AD42" s="418">
        <v>24000</v>
      </c>
      <c r="AE42" s="435">
        <v>0</v>
      </c>
      <c r="AF42" s="416">
        <v>0</v>
      </c>
      <c r="AG42" s="416">
        <v>0</v>
      </c>
      <c r="AH42" s="416">
        <v>0</v>
      </c>
      <c r="AI42" s="416">
        <v>0</v>
      </c>
      <c r="AJ42" s="418">
        <v>0</v>
      </c>
      <c r="AK42" s="454"/>
      <c r="AL42" s="324">
        <f t="shared" si="0"/>
        <v>24000</v>
      </c>
    </row>
    <row r="43" spans="1:38" ht="12">
      <c r="A43" s="409">
        <v>35</v>
      </c>
      <c r="B43" s="456" t="s">
        <v>983</v>
      </c>
      <c r="C43" s="435">
        <v>0</v>
      </c>
      <c r="D43" s="416">
        <v>0</v>
      </c>
      <c r="E43" s="416">
        <v>0</v>
      </c>
      <c r="F43" s="416">
        <v>0</v>
      </c>
      <c r="G43" s="416">
        <v>0</v>
      </c>
      <c r="H43" s="416">
        <v>0</v>
      </c>
      <c r="I43" s="416">
        <v>0</v>
      </c>
      <c r="J43" s="416">
        <v>0</v>
      </c>
      <c r="K43" s="416">
        <v>0</v>
      </c>
      <c r="L43" s="416">
        <v>0</v>
      </c>
      <c r="M43" s="416">
        <v>0</v>
      </c>
      <c r="N43" s="416">
        <v>0</v>
      </c>
      <c r="O43" s="416">
        <v>0</v>
      </c>
      <c r="P43" s="416">
        <v>0</v>
      </c>
      <c r="Q43" s="416">
        <v>0</v>
      </c>
      <c r="R43" s="416">
        <v>0</v>
      </c>
      <c r="S43" s="416">
        <v>0</v>
      </c>
      <c r="T43" s="416">
        <v>0</v>
      </c>
      <c r="U43" s="416">
        <v>0</v>
      </c>
      <c r="V43" s="416">
        <v>0</v>
      </c>
      <c r="W43" s="416">
        <v>0</v>
      </c>
      <c r="X43" s="416">
        <v>0</v>
      </c>
      <c r="Y43" s="416">
        <v>0</v>
      </c>
      <c r="Z43" s="416">
        <v>0</v>
      </c>
      <c r="AA43" s="416">
        <v>0</v>
      </c>
      <c r="AB43" s="416">
        <v>0</v>
      </c>
      <c r="AC43" s="416">
        <v>375800</v>
      </c>
      <c r="AD43" s="418">
        <v>375800</v>
      </c>
      <c r="AE43" s="435">
        <v>0</v>
      </c>
      <c r="AF43" s="416">
        <v>0</v>
      </c>
      <c r="AG43" s="416">
        <v>0</v>
      </c>
      <c r="AH43" s="416">
        <v>0</v>
      </c>
      <c r="AI43" s="416">
        <v>0</v>
      </c>
      <c r="AJ43" s="418">
        <v>0</v>
      </c>
      <c r="AK43" s="454"/>
      <c r="AL43" s="324">
        <f t="shared" si="0"/>
        <v>375800</v>
      </c>
    </row>
    <row r="44" spans="1:38" ht="12">
      <c r="A44" s="409">
        <v>36</v>
      </c>
      <c r="B44" s="456" t="s">
        <v>20</v>
      </c>
      <c r="C44" s="435">
        <v>0</v>
      </c>
      <c r="D44" s="416">
        <v>0</v>
      </c>
      <c r="E44" s="416">
        <v>0</v>
      </c>
      <c r="F44" s="416">
        <v>0</v>
      </c>
      <c r="G44" s="416">
        <v>0</v>
      </c>
      <c r="H44" s="416">
        <v>0</v>
      </c>
      <c r="I44" s="416">
        <v>0</v>
      </c>
      <c r="J44" s="416">
        <v>0</v>
      </c>
      <c r="K44" s="416">
        <v>0</v>
      </c>
      <c r="L44" s="416">
        <v>0</v>
      </c>
      <c r="M44" s="416">
        <v>0</v>
      </c>
      <c r="N44" s="416">
        <v>0</v>
      </c>
      <c r="O44" s="416">
        <v>0</v>
      </c>
      <c r="P44" s="416">
        <v>0</v>
      </c>
      <c r="Q44" s="416">
        <v>0</v>
      </c>
      <c r="R44" s="416">
        <v>0</v>
      </c>
      <c r="S44" s="416">
        <v>0</v>
      </c>
      <c r="T44" s="416">
        <v>0</v>
      </c>
      <c r="U44" s="416">
        <v>0</v>
      </c>
      <c r="V44" s="416">
        <v>0</v>
      </c>
      <c r="W44" s="416">
        <v>0</v>
      </c>
      <c r="X44" s="416">
        <v>0</v>
      </c>
      <c r="Y44" s="416">
        <v>0</v>
      </c>
      <c r="Z44" s="416">
        <v>0</v>
      </c>
      <c r="AA44" s="416">
        <v>0</v>
      </c>
      <c r="AB44" s="416">
        <v>0</v>
      </c>
      <c r="AC44" s="416">
        <v>375800</v>
      </c>
      <c r="AD44" s="418">
        <v>375800</v>
      </c>
      <c r="AE44" s="435">
        <v>0</v>
      </c>
      <c r="AF44" s="416">
        <v>0</v>
      </c>
      <c r="AG44" s="416">
        <v>0</v>
      </c>
      <c r="AH44" s="416">
        <v>0</v>
      </c>
      <c r="AI44" s="416">
        <v>0</v>
      </c>
      <c r="AJ44" s="418">
        <v>0</v>
      </c>
      <c r="AK44" s="454"/>
      <c r="AL44" s="324">
        <f t="shared" si="0"/>
        <v>375800</v>
      </c>
    </row>
    <row r="45" spans="1:38" ht="12">
      <c r="A45" s="409">
        <v>37</v>
      </c>
      <c r="B45" s="457" t="s">
        <v>124</v>
      </c>
      <c r="C45" s="436">
        <v>0</v>
      </c>
      <c r="D45" s="417">
        <v>0</v>
      </c>
      <c r="E45" s="417">
        <v>0</v>
      </c>
      <c r="F45" s="417">
        <v>0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  <c r="L45" s="417">
        <v>0</v>
      </c>
      <c r="M45" s="417">
        <v>0</v>
      </c>
      <c r="N45" s="417">
        <v>0</v>
      </c>
      <c r="O45" s="417">
        <v>0</v>
      </c>
      <c r="P45" s="417">
        <v>0</v>
      </c>
      <c r="Q45" s="417">
        <v>0</v>
      </c>
      <c r="R45" s="417">
        <v>0</v>
      </c>
      <c r="S45" s="417">
        <v>0</v>
      </c>
      <c r="T45" s="417">
        <v>0</v>
      </c>
      <c r="U45" s="417">
        <v>0</v>
      </c>
      <c r="V45" s="417">
        <v>0</v>
      </c>
      <c r="W45" s="417">
        <v>0</v>
      </c>
      <c r="X45" s="417">
        <v>0</v>
      </c>
      <c r="Y45" s="417">
        <v>0</v>
      </c>
      <c r="Z45" s="417">
        <v>24000</v>
      </c>
      <c r="AA45" s="417">
        <v>0</v>
      </c>
      <c r="AB45" s="417">
        <v>0</v>
      </c>
      <c r="AC45" s="417">
        <v>375800</v>
      </c>
      <c r="AD45" s="419">
        <v>399800</v>
      </c>
      <c r="AE45" s="436">
        <v>0</v>
      </c>
      <c r="AF45" s="417">
        <v>0</v>
      </c>
      <c r="AG45" s="417">
        <v>0</v>
      </c>
      <c r="AH45" s="417">
        <v>0</v>
      </c>
      <c r="AI45" s="417">
        <v>0</v>
      </c>
      <c r="AJ45" s="419">
        <v>0</v>
      </c>
      <c r="AK45" s="454"/>
      <c r="AL45" s="324">
        <f t="shared" si="0"/>
        <v>399800</v>
      </c>
    </row>
    <row r="46" spans="1:38" ht="12.75" customHeight="1">
      <c r="A46" s="409">
        <v>38</v>
      </c>
      <c r="B46" s="456" t="s">
        <v>21</v>
      </c>
      <c r="C46" s="435">
        <v>0</v>
      </c>
      <c r="D46" s="416">
        <v>0</v>
      </c>
      <c r="E46" s="416">
        <v>0</v>
      </c>
      <c r="F46" s="416">
        <v>173766</v>
      </c>
      <c r="G46" s="416">
        <v>0</v>
      </c>
      <c r="H46" s="416">
        <v>0</v>
      </c>
      <c r="I46" s="416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  <c r="O46" s="416">
        <v>0</v>
      </c>
      <c r="P46" s="416">
        <v>0</v>
      </c>
      <c r="Q46" s="416">
        <v>0</v>
      </c>
      <c r="R46" s="416">
        <v>0</v>
      </c>
      <c r="S46" s="416">
        <v>0</v>
      </c>
      <c r="T46" s="416">
        <v>0</v>
      </c>
      <c r="U46" s="416">
        <v>0</v>
      </c>
      <c r="V46" s="416">
        <v>0</v>
      </c>
      <c r="W46" s="416">
        <v>0</v>
      </c>
      <c r="X46" s="416">
        <v>0</v>
      </c>
      <c r="Y46" s="416">
        <v>0</v>
      </c>
      <c r="Z46" s="416">
        <v>0</v>
      </c>
      <c r="AA46" s="416">
        <v>0</v>
      </c>
      <c r="AB46" s="416">
        <v>0</v>
      </c>
      <c r="AC46" s="416">
        <v>0</v>
      </c>
      <c r="AD46" s="418">
        <v>173766</v>
      </c>
      <c r="AE46" s="435">
        <v>0</v>
      </c>
      <c r="AF46" s="416">
        <v>0</v>
      </c>
      <c r="AG46" s="416">
        <v>0</v>
      </c>
      <c r="AH46" s="416">
        <v>0</v>
      </c>
      <c r="AI46" s="416">
        <v>0</v>
      </c>
      <c r="AJ46" s="418">
        <v>0</v>
      </c>
      <c r="AK46" s="454"/>
      <c r="AL46" s="324">
        <f t="shared" si="0"/>
        <v>173766</v>
      </c>
    </row>
    <row r="47" spans="1:38" ht="12">
      <c r="A47" s="409">
        <v>39</v>
      </c>
      <c r="B47" s="456" t="s">
        <v>984</v>
      </c>
      <c r="C47" s="435">
        <v>0</v>
      </c>
      <c r="D47" s="416">
        <v>0</v>
      </c>
      <c r="E47" s="416">
        <v>0</v>
      </c>
      <c r="F47" s="416">
        <v>173766</v>
      </c>
      <c r="G47" s="416">
        <v>0</v>
      </c>
      <c r="H47" s="416">
        <v>0</v>
      </c>
      <c r="I47" s="416">
        <v>0</v>
      </c>
      <c r="J47" s="416">
        <v>0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16">
        <v>0</v>
      </c>
      <c r="Q47" s="416">
        <v>0</v>
      </c>
      <c r="R47" s="416">
        <v>0</v>
      </c>
      <c r="S47" s="416">
        <v>0</v>
      </c>
      <c r="T47" s="416">
        <v>0</v>
      </c>
      <c r="U47" s="416">
        <v>0</v>
      </c>
      <c r="V47" s="416">
        <v>0</v>
      </c>
      <c r="W47" s="416">
        <v>0</v>
      </c>
      <c r="X47" s="416">
        <v>0</v>
      </c>
      <c r="Y47" s="416">
        <v>0</v>
      </c>
      <c r="Z47" s="416">
        <v>0</v>
      </c>
      <c r="AA47" s="416">
        <v>0</v>
      </c>
      <c r="AB47" s="416">
        <v>0</v>
      </c>
      <c r="AC47" s="416">
        <v>0</v>
      </c>
      <c r="AD47" s="418">
        <v>173766</v>
      </c>
      <c r="AE47" s="435">
        <v>0</v>
      </c>
      <c r="AF47" s="416">
        <v>0</v>
      </c>
      <c r="AG47" s="416">
        <v>0</v>
      </c>
      <c r="AH47" s="416">
        <v>0</v>
      </c>
      <c r="AI47" s="416">
        <v>0</v>
      </c>
      <c r="AJ47" s="418">
        <v>0</v>
      </c>
      <c r="AK47" s="454"/>
      <c r="AL47" s="324">
        <f t="shared" si="0"/>
        <v>173766</v>
      </c>
    </row>
    <row r="48" spans="1:38" ht="12">
      <c r="A48" s="409">
        <v>40</v>
      </c>
      <c r="B48" s="456" t="s">
        <v>985</v>
      </c>
      <c r="C48" s="435">
        <v>0</v>
      </c>
      <c r="D48" s="416">
        <v>0</v>
      </c>
      <c r="E48" s="416">
        <v>0</v>
      </c>
      <c r="F48" s="416">
        <v>0</v>
      </c>
      <c r="G48" s="416">
        <v>3587657</v>
      </c>
      <c r="H48" s="416">
        <v>0</v>
      </c>
      <c r="I48" s="416">
        <v>0</v>
      </c>
      <c r="J48" s="416">
        <v>0</v>
      </c>
      <c r="K48" s="416">
        <v>0</v>
      </c>
      <c r="L48" s="416">
        <v>0</v>
      </c>
      <c r="M48" s="416">
        <v>0</v>
      </c>
      <c r="N48" s="416">
        <v>0</v>
      </c>
      <c r="O48" s="416">
        <v>0</v>
      </c>
      <c r="P48" s="416">
        <v>0</v>
      </c>
      <c r="Q48" s="416">
        <v>0</v>
      </c>
      <c r="R48" s="416">
        <v>0</v>
      </c>
      <c r="S48" s="416">
        <v>0</v>
      </c>
      <c r="T48" s="416">
        <v>0</v>
      </c>
      <c r="U48" s="416">
        <v>0</v>
      </c>
      <c r="V48" s="416">
        <v>0</v>
      </c>
      <c r="W48" s="416">
        <v>0</v>
      </c>
      <c r="X48" s="416">
        <v>0</v>
      </c>
      <c r="Y48" s="416">
        <v>0</v>
      </c>
      <c r="Z48" s="416">
        <v>0</v>
      </c>
      <c r="AA48" s="416">
        <v>0</v>
      </c>
      <c r="AB48" s="416">
        <v>0</v>
      </c>
      <c r="AC48" s="416">
        <v>150000</v>
      </c>
      <c r="AD48" s="418">
        <v>3737657</v>
      </c>
      <c r="AE48" s="435">
        <v>4150</v>
      </c>
      <c r="AF48" s="416">
        <v>0</v>
      </c>
      <c r="AG48" s="416">
        <v>0</v>
      </c>
      <c r="AH48" s="416">
        <v>0</v>
      </c>
      <c r="AI48" s="416">
        <v>0</v>
      </c>
      <c r="AJ48" s="418">
        <v>4150</v>
      </c>
      <c r="AK48" s="454"/>
      <c r="AL48" s="324">
        <f t="shared" si="0"/>
        <v>3741807</v>
      </c>
    </row>
    <row r="49" spans="1:38" ht="12">
      <c r="A49" s="409">
        <v>41</v>
      </c>
      <c r="B49" s="456" t="s">
        <v>125</v>
      </c>
      <c r="C49" s="435">
        <v>0</v>
      </c>
      <c r="D49" s="416">
        <v>0</v>
      </c>
      <c r="E49" s="416">
        <v>0</v>
      </c>
      <c r="F49" s="416">
        <v>0</v>
      </c>
      <c r="G49" s="416">
        <v>0</v>
      </c>
      <c r="H49" s="416">
        <v>0</v>
      </c>
      <c r="I49" s="416">
        <v>0</v>
      </c>
      <c r="J49" s="416">
        <v>0</v>
      </c>
      <c r="K49" s="416">
        <v>0</v>
      </c>
      <c r="L49" s="416">
        <v>0</v>
      </c>
      <c r="M49" s="416">
        <v>0</v>
      </c>
      <c r="N49" s="416">
        <v>0</v>
      </c>
      <c r="O49" s="416">
        <v>0</v>
      </c>
      <c r="P49" s="416">
        <v>0</v>
      </c>
      <c r="Q49" s="416">
        <v>0</v>
      </c>
      <c r="R49" s="416">
        <v>0</v>
      </c>
      <c r="S49" s="416">
        <v>0</v>
      </c>
      <c r="T49" s="416">
        <v>0</v>
      </c>
      <c r="U49" s="416">
        <v>0</v>
      </c>
      <c r="V49" s="416">
        <v>0</v>
      </c>
      <c r="W49" s="416">
        <v>0</v>
      </c>
      <c r="X49" s="416">
        <v>0</v>
      </c>
      <c r="Y49" s="416">
        <v>0</v>
      </c>
      <c r="Z49" s="416">
        <v>0</v>
      </c>
      <c r="AA49" s="416">
        <v>0</v>
      </c>
      <c r="AB49" s="416">
        <v>0</v>
      </c>
      <c r="AC49" s="416">
        <v>150000</v>
      </c>
      <c r="AD49" s="418">
        <v>150000</v>
      </c>
      <c r="AE49" s="435">
        <v>0</v>
      </c>
      <c r="AF49" s="416">
        <v>0</v>
      </c>
      <c r="AG49" s="416">
        <v>0</v>
      </c>
      <c r="AH49" s="416">
        <v>0</v>
      </c>
      <c r="AI49" s="416">
        <v>0</v>
      </c>
      <c r="AJ49" s="418">
        <v>0</v>
      </c>
      <c r="AK49" s="454"/>
      <c r="AL49" s="324">
        <f t="shared" si="0"/>
        <v>150000</v>
      </c>
    </row>
    <row r="50" spans="1:38" ht="12">
      <c r="A50" s="409">
        <v>42</v>
      </c>
      <c r="B50" s="456" t="s">
        <v>922</v>
      </c>
      <c r="C50" s="435">
        <v>0</v>
      </c>
      <c r="D50" s="416">
        <v>0</v>
      </c>
      <c r="E50" s="416">
        <v>0</v>
      </c>
      <c r="F50" s="416">
        <v>0</v>
      </c>
      <c r="G50" s="416">
        <v>3316087</v>
      </c>
      <c r="H50" s="416">
        <v>0</v>
      </c>
      <c r="I50" s="416">
        <v>0</v>
      </c>
      <c r="J50" s="416">
        <v>0</v>
      </c>
      <c r="K50" s="416">
        <v>0</v>
      </c>
      <c r="L50" s="416">
        <v>0</v>
      </c>
      <c r="M50" s="416">
        <v>0</v>
      </c>
      <c r="N50" s="416">
        <v>0</v>
      </c>
      <c r="O50" s="416">
        <v>0</v>
      </c>
      <c r="P50" s="416">
        <v>0</v>
      </c>
      <c r="Q50" s="416">
        <v>0</v>
      </c>
      <c r="R50" s="416">
        <v>0</v>
      </c>
      <c r="S50" s="416">
        <v>0</v>
      </c>
      <c r="T50" s="416">
        <v>0</v>
      </c>
      <c r="U50" s="416">
        <v>0</v>
      </c>
      <c r="V50" s="416">
        <v>0</v>
      </c>
      <c r="W50" s="416">
        <v>0</v>
      </c>
      <c r="X50" s="416">
        <v>0</v>
      </c>
      <c r="Y50" s="416">
        <v>0</v>
      </c>
      <c r="Z50" s="416">
        <v>0</v>
      </c>
      <c r="AA50" s="416">
        <v>0</v>
      </c>
      <c r="AB50" s="416">
        <v>0</v>
      </c>
      <c r="AC50" s="416">
        <v>0</v>
      </c>
      <c r="AD50" s="418">
        <v>3316087</v>
      </c>
      <c r="AE50" s="435">
        <v>0</v>
      </c>
      <c r="AF50" s="416">
        <v>0</v>
      </c>
      <c r="AG50" s="416">
        <v>0</v>
      </c>
      <c r="AH50" s="416">
        <v>0</v>
      </c>
      <c r="AI50" s="416">
        <v>0</v>
      </c>
      <c r="AJ50" s="418">
        <v>0</v>
      </c>
      <c r="AK50" s="454"/>
      <c r="AL50" s="324">
        <f t="shared" si="0"/>
        <v>3316087</v>
      </c>
    </row>
    <row r="51" spans="1:38" ht="12">
      <c r="A51" s="409">
        <v>43</v>
      </c>
      <c r="B51" s="456" t="s">
        <v>923</v>
      </c>
      <c r="C51" s="435">
        <v>0</v>
      </c>
      <c r="D51" s="416">
        <v>0</v>
      </c>
      <c r="E51" s="416">
        <v>0</v>
      </c>
      <c r="F51" s="416">
        <v>0</v>
      </c>
      <c r="G51" s="416">
        <v>271570</v>
      </c>
      <c r="H51" s="416">
        <v>0</v>
      </c>
      <c r="I51" s="416">
        <v>0</v>
      </c>
      <c r="J51" s="416">
        <v>0</v>
      </c>
      <c r="K51" s="416">
        <v>0</v>
      </c>
      <c r="L51" s="416">
        <v>0</v>
      </c>
      <c r="M51" s="416">
        <v>0</v>
      </c>
      <c r="N51" s="416">
        <v>0</v>
      </c>
      <c r="O51" s="416">
        <v>0</v>
      </c>
      <c r="P51" s="416">
        <v>0</v>
      </c>
      <c r="Q51" s="416">
        <v>0</v>
      </c>
      <c r="R51" s="416">
        <v>0</v>
      </c>
      <c r="S51" s="416">
        <v>0</v>
      </c>
      <c r="T51" s="416">
        <v>0</v>
      </c>
      <c r="U51" s="416">
        <v>0</v>
      </c>
      <c r="V51" s="416">
        <v>0</v>
      </c>
      <c r="W51" s="416">
        <v>0</v>
      </c>
      <c r="X51" s="416">
        <v>0</v>
      </c>
      <c r="Y51" s="416">
        <v>0</v>
      </c>
      <c r="Z51" s="416">
        <v>0</v>
      </c>
      <c r="AA51" s="416">
        <v>0</v>
      </c>
      <c r="AB51" s="416">
        <v>0</v>
      </c>
      <c r="AC51" s="416">
        <v>0</v>
      </c>
      <c r="AD51" s="418">
        <v>271570</v>
      </c>
      <c r="AE51" s="435">
        <v>0</v>
      </c>
      <c r="AF51" s="416">
        <v>0</v>
      </c>
      <c r="AG51" s="416">
        <v>0</v>
      </c>
      <c r="AH51" s="416">
        <v>0</v>
      </c>
      <c r="AI51" s="416">
        <v>0</v>
      </c>
      <c r="AJ51" s="418">
        <v>0</v>
      </c>
      <c r="AK51" s="454"/>
      <c r="AL51" s="324">
        <f t="shared" si="0"/>
        <v>271570</v>
      </c>
    </row>
    <row r="52" spans="1:38" ht="12">
      <c r="A52" s="409">
        <v>44</v>
      </c>
      <c r="B52" s="456" t="s">
        <v>126</v>
      </c>
      <c r="C52" s="435">
        <v>0</v>
      </c>
      <c r="D52" s="416">
        <v>0</v>
      </c>
      <c r="E52" s="416">
        <v>0</v>
      </c>
      <c r="F52" s="416">
        <v>0</v>
      </c>
      <c r="G52" s="416">
        <v>0</v>
      </c>
      <c r="H52" s="416">
        <v>0</v>
      </c>
      <c r="I52" s="416">
        <v>0</v>
      </c>
      <c r="J52" s="416">
        <v>0</v>
      </c>
      <c r="K52" s="416">
        <v>0</v>
      </c>
      <c r="L52" s="416">
        <v>0</v>
      </c>
      <c r="M52" s="416">
        <v>0</v>
      </c>
      <c r="N52" s="416">
        <v>0</v>
      </c>
      <c r="O52" s="416">
        <v>0</v>
      </c>
      <c r="P52" s="416">
        <v>0</v>
      </c>
      <c r="Q52" s="416">
        <v>0</v>
      </c>
      <c r="R52" s="416">
        <v>0</v>
      </c>
      <c r="S52" s="416">
        <v>0</v>
      </c>
      <c r="T52" s="416">
        <v>0</v>
      </c>
      <c r="U52" s="416">
        <v>0</v>
      </c>
      <c r="V52" s="416">
        <v>0</v>
      </c>
      <c r="W52" s="416">
        <v>0</v>
      </c>
      <c r="X52" s="416">
        <v>0</v>
      </c>
      <c r="Y52" s="416">
        <v>0</v>
      </c>
      <c r="Z52" s="416">
        <v>0</v>
      </c>
      <c r="AA52" s="416">
        <v>0</v>
      </c>
      <c r="AB52" s="416">
        <v>0</v>
      </c>
      <c r="AC52" s="416">
        <v>0</v>
      </c>
      <c r="AD52" s="418">
        <v>0</v>
      </c>
      <c r="AE52" s="435">
        <v>4150</v>
      </c>
      <c r="AF52" s="416">
        <v>0</v>
      </c>
      <c r="AG52" s="416">
        <v>0</v>
      </c>
      <c r="AH52" s="416">
        <v>0</v>
      </c>
      <c r="AI52" s="416">
        <v>0</v>
      </c>
      <c r="AJ52" s="418">
        <v>4150</v>
      </c>
      <c r="AK52" s="454"/>
      <c r="AL52" s="324">
        <f t="shared" si="0"/>
        <v>4150</v>
      </c>
    </row>
    <row r="53" spans="1:38" ht="12">
      <c r="A53" s="409">
        <v>45</v>
      </c>
      <c r="B53" s="456" t="s">
        <v>991</v>
      </c>
      <c r="C53" s="435">
        <v>0</v>
      </c>
      <c r="D53" s="416">
        <v>0</v>
      </c>
      <c r="E53" s="416">
        <v>0</v>
      </c>
      <c r="F53" s="416">
        <v>0</v>
      </c>
      <c r="G53" s="416">
        <v>0</v>
      </c>
      <c r="H53" s="416">
        <v>0</v>
      </c>
      <c r="I53" s="416">
        <v>0</v>
      </c>
      <c r="J53" s="416">
        <v>0</v>
      </c>
      <c r="K53" s="416">
        <v>0</v>
      </c>
      <c r="L53" s="416">
        <v>0</v>
      </c>
      <c r="M53" s="416">
        <v>0</v>
      </c>
      <c r="N53" s="416">
        <v>0</v>
      </c>
      <c r="O53" s="416">
        <v>0</v>
      </c>
      <c r="P53" s="416">
        <v>0</v>
      </c>
      <c r="Q53" s="416">
        <v>0</v>
      </c>
      <c r="R53" s="416">
        <v>0</v>
      </c>
      <c r="S53" s="416">
        <v>500000</v>
      </c>
      <c r="T53" s="416">
        <v>0</v>
      </c>
      <c r="U53" s="416">
        <v>0</v>
      </c>
      <c r="V53" s="416">
        <v>0</v>
      </c>
      <c r="W53" s="416">
        <v>0</v>
      </c>
      <c r="X53" s="416">
        <v>0</v>
      </c>
      <c r="Y53" s="416">
        <v>0</v>
      </c>
      <c r="Z53" s="416">
        <v>0</v>
      </c>
      <c r="AA53" s="416">
        <v>0</v>
      </c>
      <c r="AB53" s="416">
        <v>0</v>
      </c>
      <c r="AC53" s="416">
        <v>0</v>
      </c>
      <c r="AD53" s="418">
        <v>500000</v>
      </c>
      <c r="AE53" s="435">
        <v>0</v>
      </c>
      <c r="AF53" s="416">
        <v>0</v>
      </c>
      <c r="AG53" s="416">
        <v>0</v>
      </c>
      <c r="AH53" s="416">
        <v>0</v>
      </c>
      <c r="AI53" s="416">
        <v>0</v>
      </c>
      <c r="AJ53" s="418">
        <v>0</v>
      </c>
      <c r="AK53" s="454"/>
      <c r="AL53" s="324">
        <f t="shared" si="0"/>
        <v>500000</v>
      </c>
    </row>
    <row r="54" spans="1:38" ht="12">
      <c r="A54" s="409">
        <v>46</v>
      </c>
      <c r="B54" s="456" t="s">
        <v>924</v>
      </c>
      <c r="C54" s="435">
        <v>0</v>
      </c>
      <c r="D54" s="416">
        <v>0</v>
      </c>
      <c r="E54" s="416">
        <v>0</v>
      </c>
      <c r="F54" s="416">
        <v>0</v>
      </c>
      <c r="G54" s="416">
        <v>0</v>
      </c>
      <c r="H54" s="416">
        <v>0</v>
      </c>
      <c r="I54" s="416">
        <v>0</v>
      </c>
      <c r="J54" s="416">
        <v>0</v>
      </c>
      <c r="K54" s="416">
        <v>0</v>
      </c>
      <c r="L54" s="416">
        <v>0</v>
      </c>
      <c r="M54" s="416">
        <v>0</v>
      </c>
      <c r="N54" s="416">
        <v>0</v>
      </c>
      <c r="O54" s="416">
        <v>0</v>
      </c>
      <c r="P54" s="416">
        <v>0</v>
      </c>
      <c r="Q54" s="416">
        <v>0</v>
      </c>
      <c r="R54" s="416">
        <v>0</v>
      </c>
      <c r="S54" s="416">
        <v>500000</v>
      </c>
      <c r="T54" s="416">
        <v>0</v>
      </c>
      <c r="U54" s="416">
        <v>0</v>
      </c>
      <c r="V54" s="416">
        <v>0</v>
      </c>
      <c r="W54" s="416">
        <v>0</v>
      </c>
      <c r="X54" s="416">
        <v>0</v>
      </c>
      <c r="Y54" s="416">
        <v>0</v>
      </c>
      <c r="Z54" s="416">
        <v>0</v>
      </c>
      <c r="AA54" s="416">
        <v>0</v>
      </c>
      <c r="AB54" s="416">
        <v>0</v>
      </c>
      <c r="AC54" s="416">
        <v>0</v>
      </c>
      <c r="AD54" s="418">
        <v>500000</v>
      </c>
      <c r="AE54" s="435">
        <v>0</v>
      </c>
      <c r="AF54" s="416">
        <v>0</v>
      </c>
      <c r="AG54" s="416">
        <v>0</v>
      </c>
      <c r="AH54" s="416">
        <v>0</v>
      </c>
      <c r="AI54" s="416">
        <v>0</v>
      </c>
      <c r="AJ54" s="418">
        <v>0</v>
      </c>
      <c r="AK54" s="454"/>
      <c r="AL54" s="324">
        <f t="shared" si="0"/>
        <v>500000</v>
      </c>
    </row>
    <row r="55" spans="1:38" ht="12">
      <c r="A55" s="409">
        <v>47</v>
      </c>
      <c r="B55" s="457" t="s">
        <v>23</v>
      </c>
      <c r="C55" s="436">
        <v>0</v>
      </c>
      <c r="D55" s="417">
        <v>0</v>
      </c>
      <c r="E55" s="417">
        <v>0</v>
      </c>
      <c r="F55" s="417">
        <v>173766</v>
      </c>
      <c r="G55" s="417">
        <v>3587657</v>
      </c>
      <c r="H55" s="417">
        <v>0</v>
      </c>
      <c r="I55" s="417">
        <v>0</v>
      </c>
      <c r="J55" s="417">
        <v>0</v>
      </c>
      <c r="K55" s="417">
        <v>0</v>
      </c>
      <c r="L55" s="417">
        <v>0</v>
      </c>
      <c r="M55" s="417">
        <v>0</v>
      </c>
      <c r="N55" s="417">
        <v>0</v>
      </c>
      <c r="O55" s="417">
        <v>0</v>
      </c>
      <c r="P55" s="417">
        <v>0</v>
      </c>
      <c r="Q55" s="417">
        <v>0</v>
      </c>
      <c r="R55" s="417">
        <v>0</v>
      </c>
      <c r="S55" s="417">
        <v>500000</v>
      </c>
      <c r="T55" s="417">
        <v>0</v>
      </c>
      <c r="U55" s="417">
        <v>0</v>
      </c>
      <c r="V55" s="417">
        <v>0</v>
      </c>
      <c r="W55" s="417">
        <v>0</v>
      </c>
      <c r="X55" s="417">
        <v>0</v>
      </c>
      <c r="Y55" s="417">
        <v>0</v>
      </c>
      <c r="Z55" s="417">
        <v>0</v>
      </c>
      <c r="AA55" s="417">
        <v>0</v>
      </c>
      <c r="AB55" s="417">
        <v>0</v>
      </c>
      <c r="AC55" s="417">
        <v>150000</v>
      </c>
      <c r="AD55" s="419">
        <v>4411423</v>
      </c>
      <c r="AE55" s="436">
        <v>4150</v>
      </c>
      <c r="AF55" s="417">
        <v>0</v>
      </c>
      <c r="AG55" s="417">
        <v>0</v>
      </c>
      <c r="AH55" s="417">
        <v>0</v>
      </c>
      <c r="AI55" s="417">
        <v>0</v>
      </c>
      <c r="AJ55" s="419">
        <v>4150</v>
      </c>
      <c r="AK55" s="454"/>
      <c r="AL55" s="324">
        <f t="shared" si="0"/>
        <v>4415573</v>
      </c>
    </row>
    <row r="56" spans="1:38" ht="12">
      <c r="A56" s="409">
        <v>48</v>
      </c>
      <c r="B56" s="456" t="s">
        <v>925</v>
      </c>
      <c r="C56" s="435">
        <v>1000000</v>
      </c>
      <c r="D56" s="416">
        <v>0</v>
      </c>
      <c r="E56" s="416">
        <v>0</v>
      </c>
      <c r="F56" s="416">
        <v>0</v>
      </c>
      <c r="G56" s="416">
        <v>0</v>
      </c>
      <c r="H56" s="416">
        <v>0</v>
      </c>
      <c r="I56" s="416">
        <v>0</v>
      </c>
      <c r="J56" s="416">
        <v>0</v>
      </c>
      <c r="K56" s="416">
        <v>0</v>
      </c>
      <c r="L56" s="416">
        <v>0</v>
      </c>
      <c r="M56" s="416">
        <v>0</v>
      </c>
      <c r="N56" s="416">
        <v>0</v>
      </c>
      <c r="O56" s="416">
        <v>0</v>
      </c>
      <c r="P56" s="416">
        <v>0</v>
      </c>
      <c r="Q56" s="416">
        <v>0</v>
      </c>
      <c r="R56" s="416">
        <v>0</v>
      </c>
      <c r="S56" s="416">
        <v>0</v>
      </c>
      <c r="T56" s="416">
        <v>0</v>
      </c>
      <c r="U56" s="416">
        <v>0</v>
      </c>
      <c r="V56" s="416">
        <v>0</v>
      </c>
      <c r="W56" s="416">
        <v>0</v>
      </c>
      <c r="X56" s="416">
        <v>0</v>
      </c>
      <c r="Y56" s="416">
        <v>0</v>
      </c>
      <c r="Z56" s="416">
        <v>0</v>
      </c>
      <c r="AA56" s="416">
        <v>0</v>
      </c>
      <c r="AB56" s="416">
        <v>0</v>
      </c>
      <c r="AC56" s="416">
        <v>0</v>
      </c>
      <c r="AD56" s="418">
        <v>1000000</v>
      </c>
      <c r="AE56" s="435">
        <v>0</v>
      </c>
      <c r="AF56" s="416">
        <v>0</v>
      </c>
      <c r="AG56" s="416">
        <v>0</v>
      </c>
      <c r="AH56" s="416">
        <v>0</v>
      </c>
      <c r="AI56" s="416">
        <v>0</v>
      </c>
      <c r="AJ56" s="418">
        <v>0</v>
      </c>
      <c r="AK56" s="454"/>
      <c r="AL56" s="324">
        <f t="shared" si="0"/>
        <v>1000000</v>
      </c>
    </row>
    <row r="57" spans="1:38" ht="12">
      <c r="A57" s="409">
        <v>49</v>
      </c>
      <c r="B57" s="456" t="s">
        <v>986</v>
      </c>
      <c r="C57" s="435">
        <v>0</v>
      </c>
      <c r="D57" s="416">
        <v>0</v>
      </c>
      <c r="E57" s="416">
        <v>0</v>
      </c>
      <c r="F57" s="416">
        <v>0</v>
      </c>
      <c r="G57" s="416">
        <v>0</v>
      </c>
      <c r="H57" s="416">
        <v>0</v>
      </c>
      <c r="I57" s="416">
        <v>0</v>
      </c>
      <c r="J57" s="416">
        <v>0</v>
      </c>
      <c r="K57" s="416">
        <v>0</v>
      </c>
      <c r="L57" s="416">
        <v>0</v>
      </c>
      <c r="M57" s="416">
        <v>0</v>
      </c>
      <c r="N57" s="416">
        <v>0</v>
      </c>
      <c r="O57" s="416">
        <v>6122985</v>
      </c>
      <c r="P57" s="416">
        <v>3617901</v>
      </c>
      <c r="Q57" s="416">
        <v>0</v>
      </c>
      <c r="R57" s="416">
        <v>0</v>
      </c>
      <c r="S57" s="416">
        <v>0</v>
      </c>
      <c r="T57" s="416">
        <v>0</v>
      </c>
      <c r="U57" s="416">
        <v>0</v>
      </c>
      <c r="V57" s="416">
        <v>282000</v>
      </c>
      <c r="W57" s="416">
        <v>13175751</v>
      </c>
      <c r="X57" s="416">
        <v>0</v>
      </c>
      <c r="Y57" s="416">
        <v>0</v>
      </c>
      <c r="Z57" s="416">
        <v>0</v>
      </c>
      <c r="AA57" s="416">
        <v>0</v>
      </c>
      <c r="AB57" s="416">
        <v>0</v>
      </c>
      <c r="AC57" s="416">
        <v>0</v>
      </c>
      <c r="AD57" s="418">
        <v>23198637</v>
      </c>
      <c r="AE57" s="435">
        <v>0</v>
      </c>
      <c r="AF57" s="416">
        <v>0</v>
      </c>
      <c r="AG57" s="416">
        <v>0</v>
      </c>
      <c r="AH57" s="416">
        <v>0</v>
      </c>
      <c r="AI57" s="416">
        <v>0</v>
      </c>
      <c r="AJ57" s="418">
        <v>0</v>
      </c>
      <c r="AK57" s="454"/>
      <c r="AL57" s="324">
        <f t="shared" si="0"/>
        <v>23198637</v>
      </c>
    </row>
    <row r="58" spans="1:38" ht="12">
      <c r="A58" s="409">
        <v>50</v>
      </c>
      <c r="B58" s="456" t="s">
        <v>926</v>
      </c>
      <c r="C58" s="435">
        <v>0</v>
      </c>
      <c r="D58" s="416">
        <v>0</v>
      </c>
      <c r="E58" s="416">
        <v>0</v>
      </c>
      <c r="F58" s="416">
        <v>0</v>
      </c>
      <c r="G58" s="416">
        <v>0</v>
      </c>
      <c r="H58" s="416">
        <v>0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416">
        <v>0</v>
      </c>
      <c r="P58" s="416">
        <v>0</v>
      </c>
      <c r="Q58" s="416">
        <v>0</v>
      </c>
      <c r="R58" s="416">
        <v>0</v>
      </c>
      <c r="S58" s="416">
        <v>0</v>
      </c>
      <c r="T58" s="416">
        <v>0</v>
      </c>
      <c r="U58" s="416">
        <v>0</v>
      </c>
      <c r="V58" s="416">
        <v>0</v>
      </c>
      <c r="W58" s="416">
        <v>315500</v>
      </c>
      <c r="X58" s="416">
        <v>0</v>
      </c>
      <c r="Y58" s="416">
        <v>0</v>
      </c>
      <c r="Z58" s="416">
        <v>0</v>
      </c>
      <c r="AA58" s="416">
        <v>0</v>
      </c>
      <c r="AB58" s="416">
        <v>0</v>
      </c>
      <c r="AC58" s="416">
        <v>0</v>
      </c>
      <c r="AD58" s="418">
        <v>315500</v>
      </c>
      <c r="AE58" s="435">
        <v>0</v>
      </c>
      <c r="AF58" s="416">
        <v>0</v>
      </c>
      <c r="AG58" s="416">
        <v>0</v>
      </c>
      <c r="AH58" s="416">
        <v>0</v>
      </c>
      <c r="AI58" s="416">
        <v>0</v>
      </c>
      <c r="AJ58" s="418">
        <v>0</v>
      </c>
      <c r="AK58" s="454"/>
      <c r="AL58" s="324">
        <f t="shared" si="0"/>
        <v>315500</v>
      </c>
    </row>
    <row r="59" spans="1:38" ht="12">
      <c r="A59" s="409">
        <v>51</v>
      </c>
      <c r="B59" s="456" t="s">
        <v>927</v>
      </c>
      <c r="C59" s="435">
        <v>0</v>
      </c>
      <c r="D59" s="416">
        <v>0</v>
      </c>
      <c r="E59" s="416">
        <v>0</v>
      </c>
      <c r="F59" s="416">
        <v>0</v>
      </c>
      <c r="G59" s="416">
        <v>0</v>
      </c>
      <c r="H59" s="416">
        <v>0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38504</v>
      </c>
      <c r="O59" s="416">
        <v>0</v>
      </c>
      <c r="P59" s="416">
        <v>0</v>
      </c>
      <c r="Q59" s="416">
        <v>0</v>
      </c>
      <c r="R59" s="416">
        <v>0</v>
      </c>
      <c r="S59" s="416">
        <v>0</v>
      </c>
      <c r="T59" s="416">
        <v>0</v>
      </c>
      <c r="U59" s="416">
        <v>0</v>
      </c>
      <c r="V59" s="416">
        <v>0</v>
      </c>
      <c r="W59" s="416">
        <v>20610</v>
      </c>
      <c r="X59" s="416">
        <v>6225900</v>
      </c>
      <c r="Y59" s="416">
        <v>0</v>
      </c>
      <c r="Z59" s="416">
        <v>0</v>
      </c>
      <c r="AA59" s="416">
        <v>0</v>
      </c>
      <c r="AB59" s="416">
        <v>0</v>
      </c>
      <c r="AC59" s="416">
        <v>0</v>
      </c>
      <c r="AD59" s="418">
        <v>6285014</v>
      </c>
      <c r="AE59" s="435">
        <v>0</v>
      </c>
      <c r="AF59" s="416">
        <v>63382</v>
      </c>
      <c r="AG59" s="416">
        <v>0</v>
      </c>
      <c r="AH59" s="416">
        <v>0</v>
      </c>
      <c r="AI59" s="416">
        <v>0</v>
      </c>
      <c r="AJ59" s="418">
        <v>63382</v>
      </c>
      <c r="AK59" s="454"/>
      <c r="AL59" s="324">
        <f t="shared" si="0"/>
        <v>6348396</v>
      </c>
    </row>
    <row r="60" spans="1:38" ht="12">
      <c r="A60" s="409">
        <v>52</v>
      </c>
      <c r="B60" s="456" t="s">
        <v>928</v>
      </c>
      <c r="C60" s="435">
        <v>0</v>
      </c>
      <c r="D60" s="416">
        <v>0</v>
      </c>
      <c r="E60" s="416">
        <v>0</v>
      </c>
      <c r="F60" s="416">
        <v>0</v>
      </c>
      <c r="G60" s="416">
        <v>0</v>
      </c>
      <c r="H60" s="416">
        <v>0</v>
      </c>
      <c r="I60" s="416">
        <v>0</v>
      </c>
      <c r="J60" s="416">
        <v>0</v>
      </c>
      <c r="K60" s="416">
        <v>0</v>
      </c>
      <c r="L60" s="416">
        <v>0</v>
      </c>
      <c r="M60" s="416">
        <v>0</v>
      </c>
      <c r="N60" s="416">
        <v>10396</v>
      </c>
      <c r="O60" s="416">
        <v>1652320</v>
      </c>
      <c r="P60" s="416">
        <v>976007</v>
      </c>
      <c r="Q60" s="416">
        <v>0</v>
      </c>
      <c r="R60" s="416">
        <v>0</v>
      </c>
      <c r="S60" s="416">
        <v>0</v>
      </c>
      <c r="T60" s="416">
        <v>0</v>
      </c>
      <c r="U60" s="416">
        <v>0</v>
      </c>
      <c r="V60" s="416">
        <v>76140</v>
      </c>
      <c r="W60" s="416">
        <v>3645193</v>
      </c>
      <c r="X60" s="416">
        <v>1680993</v>
      </c>
      <c r="Y60" s="416">
        <v>0</v>
      </c>
      <c r="Z60" s="416">
        <v>0</v>
      </c>
      <c r="AA60" s="416">
        <v>0</v>
      </c>
      <c r="AB60" s="416">
        <v>0</v>
      </c>
      <c r="AC60" s="416">
        <v>0</v>
      </c>
      <c r="AD60" s="418">
        <v>8041049</v>
      </c>
      <c r="AE60" s="435">
        <v>0</v>
      </c>
      <c r="AF60" s="416">
        <v>17113</v>
      </c>
      <c r="AG60" s="416">
        <v>0</v>
      </c>
      <c r="AH60" s="416">
        <v>0</v>
      </c>
      <c r="AI60" s="416">
        <v>0</v>
      </c>
      <c r="AJ60" s="418">
        <v>17113</v>
      </c>
      <c r="AK60" s="454"/>
      <c r="AL60" s="324">
        <f t="shared" si="0"/>
        <v>8058162</v>
      </c>
    </row>
    <row r="61" spans="1:38" ht="12">
      <c r="A61" s="409">
        <v>53</v>
      </c>
      <c r="B61" s="457" t="s">
        <v>987</v>
      </c>
      <c r="C61" s="436">
        <v>1000000</v>
      </c>
      <c r="D61" s="417">
        <v>0</v>
      </c>
      <c r="E61" s="417">
        <v>0</v>
      </c>
      <c r="F61" s="417">
        <v>0</v>
      </c>
      <c r="G61" s="417">
        <v>0</v>
      </c>
      <c r="H61" s="417">
        <v>0</v>
      </c>
      <c r="I61" s="417">
        <v>0</v>
      </c>
      <c r="J61" s="417">
        <v>0</v>
      </c>
      <c r="K61" s="417">
        <v>0</v>
      </c>
      <c r="L61" s="417">
        <v>0</v>
      </c>
      <c r="M61" s="417">
        <v>0</v>
      </c>
      <c r="N61" s="417">
        <v>48900</v>
      </c>
      <c r="O61" s="417">
        <v>7775305</v>
      </c>
      <c r="P61" s="417">
        <v>4593908</v>
      </c>
      <c r="Q61" s="417">
        <v>0</v>
      </c>
      <c r="R61" s="417">
        <v>0</v>
      </c>
      <c r="S61" s="417">
        <v>0</v>
      </c>
      <c r="T61" s="417">
        <v>0</v>
      </c>
      <c r="U61" s="417">
        <v>0</v>
      </c>
      <c r="V61" s="417">
        <v>358140</v>
      </c>
      <c r="W61" s="417">
        <v>17157054</v>
      </c>
      <c r="X61" s="417">
        <v>7906893</v>
      </c>
      <c r="Y61" s="417">
        <v>0</v>
      </c>
      <c r="Z61" s="417">
        <v>0</v>
      </c>
      <c r="AA61" s="417">
        <v>0</v>
      </c>
      <c r="AB61" s="417">
        <v>0</v>
      </c>
      <c r="AC61" s="417">
        <v>0</v>
      </c>
      <c r="AD61" s="419">
        <v>38840200</v>
      </c>
      <c r="AE61" s="436">
        <v>0</v>
      </c>
      <c r="AF61" s="417">
        <v>80495</v>
      </c>
      <c r="AG61" s="417">
        <v>0</v>
      </c>
      <c r="AH61" s="417">
        <v>0</v>
      </c>
      <c r="AI61" s="417">
        <v>0</v>
      </c>
      <c r="AJ61" s="419">
        <v>80495</v>
      </c>
      <c r="AK61" s="454"/>
      <c r="AL61" s="324">
        <f t="shared" si="0"/>
        <v>38920695</v>
      </c>
    </row>
    <row r="62" spans="1:38" ht="12">
      <c r="A62" s="409">
        <v>54</v>
      </c>
      <c r="B62" s="456" t="s">
        <v>929</v>
      </c>
      <c r="C62" s="435">
        <v>2957304</v>
      </c>
      <c r="D62" s="416">
        <v>0</v>
      </c>
      <c r="E62" s="416">
        <v>0</v>
      </c>
      <c r="F62" s="416">
        <v>0</v>
      </c>
      <c r="G62" s="416">
        <v>0</v>
      </c>
      <c r="H62" s="416">
        <v>0</v>
      </c>
      <c r="I62" s="416">
        <v>7865100</v>
      </c>
      <c r="J62" s="416">
        <v>0</v>
      </c>
      <c r="K62" s="416">
        <v>0</v>
      </c>
      <c r="L62" s="416">
        <v>234000</v>
      </c>
      <c r="M62" s="416">
        <v>0</v>
      </c>
      <c r="N62" s="416">
        <v>0</v>
      </c>
      <c r="O62" s="416">
        <v>8430</v>
      </c>
      <c r="P62" s="416">
        <v>0</v>
      </c>
      <c r="Q62" s="416">
        <v>0</v>
      </c>
      <c r="R62" s="416">
        <v>0</v>
      </c>
      <c r="S62" s="416">
        <v>0</v>
      </c>
      <c r="T62" s="416">
        <v>0</v>
      </c>
      <c r="U62" s="416">
        <v>0</v>
      </c>
      <c r="V62" s="416">
        <v>0</v>
      </c>
      <c r="W62" s="416">
        <v>0</v>
      </c>
      <c r="X62" s="416">
        <v>6102333</v>
      </c>
      <c r="Y62" s="416">
        <v>0</v>
      </c>
      <c r="Z62" s="416">
        <v>0</v>
      </c>
      <c r="AA62" s="416">
        <v>0</v>
      </c>
      <c r="AB62" s="416">
        <v>0</v>
      </c>
      <c r="AC62" s="416">
        <v>0</v>
      </c>
      <c r="AD62" s="418">
        <v>17167167</v>
      </c>
      <c r="AE62" s="435">
        <v>0</v>
      </c>
      <c r="AF62" s="416">
        <v>0</v>
      </c>
      <c r="AG62" s="416">
        <v>0</v>
      </c>
      <c r="AH62" s="416">
        <v>0</v>
      </c>
      <c r="AI62" s="416">
        <v>0</v>
      </c>
      <c r="AJ62" s="418">
        <v>0</v>
      </c>
      <c r="AK62" s="454"/>
      <c r="AL62" s="324">
        <f t="shared" si="0"/>
        <v>17167167</v>
      </c>
    </row>
    <row r="63" spans="1:38" ht="12">
      <c r="A63" s="409">
        <v>55</v>
      </c>
      <c r="B63" s="456" t="s">
        <v>930</v>
      </c>
      <c r="C63" s="435">
        <v>797794</v>
      </c>
      <c r="D63" s="416">
        <v>0</v>
      </c>
      <c r="E63" s="416">
        <v>0</v>
      </c>
      <c r="F63" s="416">
        <v>0</v>
      </c>
      <c r="G63" s="416">
        <v>0</v>
      </c>
      <c r="H63" s="416">
        <v>0</v>
      </c>
      <c r="I63" s="416">
        <v>2123577</v>
      </c>
      <c r="J63" s="416">
        <v>0</v>
      </c>
      <c r="K63" s="416">
        <v>0</v>
      </c>
      <c r="L63" s="416">
        <v>63180</v>
      </c>
      <c r="M63" s="416">
        <v>0</v>
      </c>
      <c r="N63" s="416">
        <v>0</v>
      </c>
      <c r="O63" s="416">
        <v>2276</v>
      </c>
      <c r="P63" s="416">
        <v>0</v>
      </c>
      <c r="Q63" s="416">
        <v>0</v>
      </c>
      <c r="R63" s="416">
        <v>0</v>
      </c>
      <c r="S63" s="416">
        <v>0</v>
      </c>
      <c r="T63" s="416">
        <v>0</v>
      </c>
      <c r="U63" s="416">
        <v>0</v>
      </c>
      <c r="V63" s="416">
        <v>0</v>
      </c>
      <c r="W63" s="416">
        <v>0</v>
      </c>
      <c r="X63" s="416">
        <v>1527427</v>
      </c>
      <c r="Y63" s="416">
        <v>0</v>
      </c>
      <c r="Z63" s="416">
        <v>0</v>
      </c>
      <c r="AA63" s="416">
        <v>0</v>
      </c>
      <c r="AB63" s="416">
        <v>0</v>
      </c>
      <c r="AC63" s="416">
        <v>0</v>
      </c>
      <c r="AD63" s="418">
        <v>4514254</v>
      </c>
      <c r="AE63" s="435">
        <v>0</v>
      </c>
      <c r="AF63" s="416">
        <v>0</v>
      </c>
      <c r="AG63" s="416">
        <v>0</v>
      </c>
      <c r="AH63" s="416">
        <v>0</v>
      </c>
      <c r="AI63" s="416">
        <v>0</v>
      </c>
      <c r="AJ63" s="418">
        <v>0</v>
      </c>
      <c r="AK63" s="454"/>
      <c r="AL63" s="324">
        <f t="shared" si="0"/>
        <v>4514254</v>
      </c>
    </row>
    <row r="64" spans="1:38" ht="12">
      <c r="A64" s="409">
        <v>56</v>
      </c>
      <c r="B64" s="457" t="s">
        <v>24</v>
      </c>
      <c r="C64" s="436">
        <v>3755098</v>
      </c>
      <c r="D64" s="417">
        <v>0</v>
      </c>
      <c r="E64" s="417">
        <v>0</v>
      </c>
      <c r="F64" s="417">
        <v>0</v>
      </c>
      <c r="G64" s="417">
        <v>0</v>
      </c>
      <c r="H64" s="417">
        <v>0</v>
      </c>
      <c r="I64" s="417">
        <v>9988677</v>
      </c>
      <c r="J64" s="417">
        <v>0</v>
      </c>
      <c r="K64" s="417">
        <v>0</v>
      </c>
      <c r="L64" s="417">
        <v>297180</v>
      </c>
      <c r="M64" s="417">
        <v>0</v>
      </c>
      <c r="N64" s="417">
        <v>0</v>
      </c>
      <c r="O64" s="417">
        <v>10706</v>
      </c>
      <c r="P64" s="417">
        <v>0</v>
      </c>
      <c r="Q64" s="417">
        <v>0</v>
      </c>
      <c r="R64" s="417">
        <v>0</v>
      </c>
      <c r="S64" s="417">
        <v>0</v>
      </c>
      <c r="T64" s="417">
        <v>0</v>
      </c>
      <c r="U64" s="417">
        <v>0</v>
      </c>
      <c r="V64" s="417">
        <v>0</v>
      </c>
      <c r="W64" s="417">
        <v>0</v>
      </c>
      <c r="X64" s="417">
        <v>7629760</v>
      </c>
      <c r="Y64" s="417">
        <v>0</v>
      </c>
      <c r="Z64" s="417">
        <v>0</v>
      </c>
      <c r="AA64" s="417">
        <v>0</v>
      </c>
      <c r="AB64" s="417">
        <v>0</v>
      </c>
      <c r="AC64" s="417">
        <v>0</v>
      </c>
      <c r="AD64" s="419">
        <v>21681421</v>
      </c>
      <c r="AE64" s="436">
        <v>0</v>
      </c>
      <c r="AF64" s="417">
        <v>0</v>
      </c>
      <c r="AG64" s="417">
        <v>0</v>
      </c>
      <c r="AH64" s="417">
        <v>0</v>
      </c>
      <c r="AI64" s="417">
        <v>0</v>
      </c>
      <c r="AJ64" s="419">
        <v>0</v>
      </c>
      <c r="AK64" s="454"/>
      <c r="AL64" s="324">
        <f t="shared" si="0"/>
        <v>21681421</v>
      </c>
    </row>
    <row r="65" spans="1:38" ht="12">
      <c r="A65" s="409">
        <v>57</v>
      </c>
      <c r="B65" s="456" t="s">
        <v>988</v>
      </c>
      <c r="C65" s="435">
        <v>0</v>
      </c>
      <c r="D65" s="416">
        <v>0</v>
      </c>
      <c r="E65" s="416">
        <v>0</v>
      </c>
      <c r="F65" s="416">
        <v>0</v>
      </c>
      <c r="G65" s="416">
        <v>0</v>
      </c>
      <c r="H65" s="416">
        <v>0</v>
      </c>
      <c r="I65" s="416">
        <v>0</v>
      </c>
      <c r="J65" s="416">
        <v>0</v>
      </c>
      <c r="K65" s="416">
        <v>0</v>
      </c>
      <c r="L65" s="416">
        <v>145275</v>
      </c>
      <c r="M65" s="416">
        <v>0</v>
      </c>
      <c r="N65" s="416">
        <v>0</v>
      </c>
      <c r="O65" s="416">
        <v>0</v>
      </c>
      <c r="P65" s="416">
        <v>0</v>
      </c>
      <c r="Q65" s="416">
        <v>0</v>
      </c>
      <c r="R65" s="416">
        <v>0</v>
      </c>
      <c r="S65" s="416">
        <v>0</v>
      </c>
      <c r="T65" s="416">
        <v>0</v>
      </c>
      <c r="U65" s="416">
        <v>150000</v>
      </c>
      <c r="V65" s="416">
        <v>0</v>
      </c>
      <c r="W65" s="416">
        <v>0</v>
      </c>
      <c r="X65" s="416">
        <v>0</v>
      </c>
      <c r="Y65" s="416">
        <v>0</v>
      </c>
      <c r="Z65" s="416">
        <v>0</v>
      </c>
      <c r="AA65" s="416">
        <v>0</v>
      </c>
      <c r="AB65" s="416">
        <v>0</v>
      </c>
      <c r="AC65" s="416">
        <v>0</v>
      </c>
      <c r="AD65" s="418">
        <v>295275</v>
      </c>
      <c r="AE65" s="435">
        <v>0</v>
      </c>
      <c r="AF65" s="416">
        <v>0</v>
      </c>
      <c r="AG65" s="416">
        <v>0</v>
      </c>
      <c r="AH65" s="416">
        <v>0</v>
      </c>
      <c r="AI65" s="416">
        <v>0</v>
      </c>
      <c r="AJ65" s="418">
        <v>0</v>
      </c>
      <c r="AK65" s="454"/>
      <c r="AL65" s="324">
        <f t="shared" si="0"/>
        <v>295275</v>
      </c>
    </row>
    <row r="66" spans="1:38" ht="12">
      <c r="A66" s="409">
        <v>58</v>
      </c>
      <c r="B66" s="456" t="s">
        <v>127</v>
      </c>
      <c r="C66" s="435">
        <v>0</v>
      </c>
      <c r="D66" s="416">
        <v>0</v>
      </c>
      <c r="E66" s="416">
        <v>0</v>
      </c>
      <c r="F66" s="416">
        <v>0</v>
      </c>
      <c r="G66" s="416">
        <v>0</v>
      </c>
      <c r="H66" s="416">
        <v>0</v>
      </c>
      <c r="I66" s="416">
        <v>0</v>
      </c>
      <c r="J66" s="416">
        <v>0</v>
      </c>
      <c r="K66" s="416">
        <v>0</v>
      </c>
      <c r="L66" s="416">
        <v>0</v>
      </c>
      <c r="M66" s="416">
        <v>0</v>
      </c>
      <c r="N66" s="416">
        <v>0</v>
      </c>
      <c r="O66" s="416">
        <v>0</v>
      </c>
      <c r="P66" s="416">
        <v>0</v>
      </c>
      <c r="Q66" s="416">
        <v>0</v>
      </c>
      <c r="R66" s="416">
        <v>0</v>
      </c>
      <c r="S66" s="416">
        <v>0</v>
      </c>
      <c r="T66" s="416">
        <v>0</v>
      </c>
      <c r="U66" s="416">
        <v>150000</v>
      </c>
      <c r="V66" s="416">
        <v>0</v>
      </c>
      <c r="W66" s="416">
        <v>0</v>
      </c>
      <c r="X66" s="416">
        <v>0</v>
      </c>
      <c r="Y66" s="416">
        <v>0</v>
      </c>
      <c r="Z66" s="416">
        <v>0</v>
      </c>
      <c r="AA66" s="416">
        <v>0</v>
      </c>
      <c r="AB66" s="416">
        <v>0</v>
      </c>
      <c r="AC66" s="416">
        <v>0</v>
      </c>
      <c r="AD66" s="418">
        <v>150000</v>
      </c>
      <c r="AE66" s="435">
        <v>0</v>
      </c>
      <c r="AF66" s="416">
        <v>0</v>
      </c>
      <c r="AG66" s="416">
        <v>0</v>
      </c>
      <c r="AH66" s="416">
        <v>0</v>
      </c>
      <c r="AI66" s="416">
        <v>0</v>
      </c>
      <c r="AJ66" s="418">
        <v>0</v>
      </c>
      <c r="AK66" s="454"/>
      <c r="AL66" s="324">
        <f t="shared" si="0"/>
        <v>150000</v>
      </c>
    </row>
    <row r="67" spans="1:38" ht="12">
      <c r="A67" s="409">
        <v>59</v>
      </c>
      <c r="B67" s="456" t="s">
        <v>128</v>
      </c>
      <c r="C67" s="435">
        <v>0</v>
      </c>
      <c r="D67" s="416">
        <v>0</v>
      </c>
      <c r="E67" s="416">
        <v>0</v>
      </c>
      <c r="F67" s="416">
        <v>0</v>
      </c>
      <c r="G67" s="416">
        <v>0</v>
      </c>
      <c r="H67" s="416">
        <v>0</v>
      </c>
      <c r="I67" s="416">
        <v>0</v>
      </c>
      <c r="J67" s="416">
        <v>0</v>
      </c>
      <c r="K67" s="416">
        <v>0</v>
      </c>
      <c r="L67" s="416">
        <v>145275</v>
      </c>
      <c r="M67" s="416">
        <v>0</v>
      </c>
      <c r="N67" s="416">
        <v>0</v>
      </c>
      <c r="O67" s="416">
        <v>0</v>
      </c>
      <c r="P67" s="416">
        <v>0</v>
      </c>
      <c r="Q67" s="416">
        <v>0</v>
      </c>
      <c r="R67" s="416">
        <v>0</v>
      </c>
      <c r="S67" s="416">
        <v>0</v>
      </c>
      <c r="T67" s="416">
        <v>0</v>
      </c>
      <c r="U67" s="416">
        <v>0</v>
      </c>
      <c r="V67" s="416">
        <v>0</v>
      </c>
      <c r="W67" s="416">
        <v>0</v>
      </c>
      <c r="X67" s="416">
        <v>0</v>
      </c>
      <c r="Y67" s="416">
        <v>0</v>
      </c>
      <c r="Z67" s="416">
        <v>0</v>
      </c>
      <c r="AA67" s="416">
        <v>0</v>
      </c>
      <c r="AB67" s="416">
        <v>0</v>
      </c>
      <c r="AC67" s="416">
        <v>0</v>
      </c>
      <c r="AD67" s="418">
        <v>145275</v>
      </c>
      <c r="AE67" s="435">
        <v>0</v>
      </c>
      <c r="AF67" s="416">
        <v>0</v>
      </c>
      <c r="AG67" s="416">
        <v>0</v>
      </c>
      <c r="AH67" s="416">
        <v>0</v>
      </c>
      <c r="AI67" s="416">
        <v>0</v>
      </c>
      <c r="AJ67" s="418">
        <v>0</v>
      </c>
      <c r="AK67" s="454"/>
      <c r="AL67" s="324">
        <f t="shared" si="0"/>
        <v>145275</v>
      </c>
    </row>
    <row r="68" spans="1:38" ht="12">
      <c r="A68" s="409">
        <v>60</v>
      </c>
      <c r="B68" s="457" t="s">
        <v>989</v>
      </c>
      <c r="C68" s="436">
        <v>0</v>
      </c>
      <c r="D68" s="417">
        <v>0</v>
      </c>
      <c r="E68" s="417">
        <v>0</v>
      </c>
      <c r="F68" s="417">
        <v>0</v>
      </c>
      <c r="G68" s="417">
        <v>0</v>
      </c>
      <c r="H68" s="417">
        <v>0</v>
      </c>
      <c r="I68" s="417">
        <v>0</v>
      </c>
      <c r="J68" s="417">
        <v>0</v>
      </c>
      <c r="K68" s="417">
        <v>0</v>
      </c>
      <c r="L68" s="417">
        <v>145275</v>
      </c>
      <c r="M68" s="417">
        <v>0</v>
      </c>
      <c r="N68" s="417">
        <v>0</v>
      </c>
      <c r="O68" s="417">
        <v>0</v>
      </c>
      <c r="P68" s="417">
        <v>0</v>
      </c>
      <c r="Q68" s="417">
        <v>0</v>
      </c>
      <c r="R68" s="417">
        <v>0</v>
      </c>
      <c r="S68" s="417">
        <v>0</v>
      </c>
      <c r="T68" s="417">
        <v>0</v>
      </c>
      <c r="U68" s="417">
        <v>150000</v>
      </c>
      <c r="V68" s="417">
        <v>0</v>
      </c>
      <c r="W68" s="417">
        <v>0</v>
      </c>
      <c r="X68" s="417">
        <v>0</v>
      </c>
      <c r="Y68" s="417">
        <v>0</v>
      </c>
      <c r="Z68" s="417">
        <v>0</v>
      </c>
      <c r="AA68" s="417">
        <v>0</v>
      </c>
      <c r="AB68" s="417">
        <v>0</v>
      </c>
      <c r="AC68" s="417">
        <v>0</v>
      </c>
      <c r="AD68" s="419">
        <v>295275</v>
      </c>
      <c r="AE68" s="436">
        <v>0</v>
      </c>
      <c r="AF68" s="417">
        <v>0</v>
      </c>
      <c r="AG68" s="417">
        <v>0</v>
      </c>
      <c r="AH68" s="417">
        <v>0</v>
      </c>
      <c r="AI68" s="417">
        <v>0</v>
      </c>
      <c r="AJ68" s="419">
        <v>0</v>
      </c>
      <c r="AK68" s="454"/>
      <c r="AL68" s="324">
        <f t="shared" si="0"/>
        <v>295275</v>
      </c>
    </row>
    <row r="69" spans="1:38" ht="12">
      <c r="A69" s="409">
        <v>61</v>
      </c>
      <c r="B69" s="457" t="s">
        <v>25</v>
      </c>
      <c r="C69" s="436">
        <v>13282445</v>
      </c>
      <c r="D69" s="417">
        <v>44875</v>
      </c>
      <c r="E69" s="417">
        <v>2700</v>
      </c>
      <c r="F69" s="417">
        <v>173766</v>
      </c>
      <c r="G69" s="417">
        <v>3587657</v>
      </c>
      <c r="H69" s="417">
        <v>2970614</v>
      </c>
      <c r="I69" s="417">
        <v>9988677</v>
      </c>
      <c r="J69" s="417">
        <v>800736</v>
      </c>
      <c r="K69" s="417">
        <v>101769</v>
      </c>
      <c r="L69" s="417">
        <v>452455</v>
      </c>
      <c r="M69" s="417">
        <v>894592</v>
      </c>
      <c r="N69" s="417">
        <v>133363</v>
      </c>
      <c r="O69" s="417">
        <v>9795626</v>
      </c>
      <c r="P69" s="417">
        <v>4733732</v>
      </c>
      <c r="Q69" s="417">
        <v>37385</v>
      </c>
      <c r="R69" s="417">
        <v>101085</v>
      </c>
      <c r="S69" s="417">
        <v>500000</v>
      </c>
      <c r="T69" s="417">
        <v>2021115</v>
      </c>
      <c r="U69" s="417">
        <v>430621</v>
      </c>
      <c r="V69" s="417">
        <v>4369169</v>
      </c>
      <c r="W69" s="417">
        <v>17249320</v>
      </c>
      <c r="X69" s="417">
        <v>15699537</v>
      </c>
      <c r="Y69" s="417">
        <v>46400</v>
      </c>
      <c r="Z69" s="417">
        <v>24000</v>
      </c>
      <c r="AA69" s="417">
        <v>1386445</v>
      </c>
      <c r="AB69" s="417">
        <v>3796229</v>
      </c>
      <c r="AC69" s="417">
        <v>525800</v>
      </c>
      <c r="AD69" s="419">
        <v>93150113</v>
      </c>
      <c r="AE69" s="436">
        <v>4150</v>
      </c>
      <c r="AF69" s="417">
        <v>14930133</v>
      </c>
      <c r="AG69" s="417">
        <v>4544902</v>
      </c>
      <c r="AH69" s="417">
        <v>806272</v>
      </c>
      <c r="AI69" s="417">
        <v>7619531</v>
      </c>
      <c r="AJ69" s="419">
        <v>27904988</v>
      </c>
      <c r="AK69" s="454"/>
      <c r="AL69" s="324">
        <f t="shared" si="0"/>
        <v>121055101</v>
      </c>
    </row>
    <row r="70" spans="1:38" ht="12">
      <c r="A70" s="409">
        <v>62</v>
      </c>
      <c r="B70" s="456" t="s">
        <v>931</v>
      </c>
      <c r="C70" s="435">
        <v>0</v>
      </c>
      <c r="D70" s="416">
        <v>0</v>
      </c>
      <c r="E70" s="416">
        <v>0</v>
      </c>
      <c r="F70" s="416">
        <v>2017019</v>
      </c>
      <c r="G70" s="416">
        <v>0</v>
      </c>
      <c r="H70" s="416">
        <v>0</v>
      </c>
      <c r="I70" s="416">
        <v>0</v>
      </c>
      <c r="J70" s="416">
        <v>0</v>
      </c>
      <c r="K70" s="416">
        <v>0</v>
      </c>
      <c r="L70" s="416">
        <v>0</v>
      </c>
      <c r="M70" s="416">
        <v>0</v>
      </c>
      <c r="N70" s="416">
        <v>0</v>
      </c>
      <c r="O70" s="416">
        <v>0</v>
      </c>
      <c r="P70" s="416">
        <v>0</v>
      </c>
      <c r="Q70" s="416">
        <v>0</v>
      </c>
      <c r="R70" s="416">
        <v>0</v>
      </c>
      <c r="S70" s="416">
        <v>0</v>
      </c>
      <c r="T70" s="416">
        <v>0</v>
      </c>
      <c r="U70" s="416">
        <v>0</v>
      </c>
      <c r="V70" s="416">
        <v>0</v>
      </c>
      <c r="W70" s="416">
        <v>0</v>
      </c>
      <c r="X70" s="416">
        <v>0</v>
      </c>
      <c r="Y70" s="416">
        <v>0</v>
      </c>
      <c r="Z70" s="416">
        <v>0</v>
      </c>
      <c r="AA70" s="416">
        <v>0</v>
      </c>
      <c r="AB70" s="416">
        <v>0</v>
      </c>
      <c r="AC70" s="416">
        <v>0</v>
      </c>
      <c r="AD70" s="418">
        <v>2017019</v>
      </c>
      <c r="AE70" s="435">
        <v>0</v>
      </c>
      <c r="AF70" s="416">
        <v>0</v>
      </c>
      <c r="AG70" s="416">
        <v>0</v>
      </c>
      <c r="AH70" s="416">
        <v>0</v>
      </c>
      <c r="AI70" s="416">
        <v>0</v>
      </c>
      <c r="AJ70" s="418">
        <v>0</v>
      </c>
      <c r="AK70" s="454"/>
      <c r="AL70" s="324">
        <f t="shared" si="0"/>
        <v>2017019</v>
      </c>
    </row>
    <row r="71" spans="1:38" ht="12">
      <c r="A71" s="409">
        <v>63</v>
      </c>
      <c r="B71" s="456" t="s">
        <v>932</v>
      </c>
      <c r="C71" s="435">
        <v>0</v>
      </c>
      <c r="D71" s="416">
        <v>0</v>
      </c>
      <c r="E71" s="416">
        <v>0</v>
      </c>
      <c r="F71" s="416">
        <v>0</v>
      </c>
      <c r="G71" s="416">
        <v>23661881</v>
      </c>
      <c r="H71" s="416">
        <v>0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416">
        <v>0</v>
      </c>
      <c r="O71" s="416">
        <v>0</v>
      </c>
      <c r="P71" s="416">
        <v>0</v>
      </c>
      <c r="Q71" s="416">
        <v>0</v>
      </c>
      <c r="R71" s="416">
        <v>0</v>
      </c>
      <c r="S71" s="416">
        <v>0</v>
      </c>
      <c r="T71" s="416">
        <v>0</v>
      </c>
      <c r="U71" s="416">
        <v>0</v>
      </c>
      <c r="V71" s="416">
        <v>0</v>
      </c>
      <c r="W71" s="416">
        <v>0</v>
      </c>
      <c r="X71" s="416">
        <v>0</v>
      </c>
      <c r="Y71" s="416">
        <v>0</v>
      </c>
      <c r="Z71" s="416">
        <v>0</v>
      </c>
      <c r="AA71" s="416">
        <v>0</v>
      </c>
      <c r="AB71" s="416">
        <v>0</v>
      </c>
      <c r="AC71" s="416">
        <v>0</v>
      </c>
      <c r="AD71" s="418">
        <v>23661881</v>
      </c>
      <c r="AE71" s="435">
        <v>0</v>
      </c>
      <c r="AF71" s="416">
        <v>0</v>
      </c>
      <c r="AG71" s="416">
        <v>0</v>
      </c>
      <c r="AH71" s="416">
        <v>0</v>
      </c>
      <c r="AI71" s="416">
        <v>0</v>
      </c>
      <c r="AJ71" s="418">
        <v>0</v>
      </c>
      <c r="AK71" s="455">
        <v>-23661881</v>
      </c>
      <c r="AL71" s="324">
        <f t="shared" si="0"/>
        <v>0</v>
      </c>
    </row>
    <row r="72" spans="1:38" ht="12">
      <c r="A72" s="409">
        <v>64</v>
      </c>
      <c r="B72" s="456" t="s">
        <v>26</v>
      </c>
      <c r="C72" s="435">
        <v>0</v>
      </c>
      <c r="D72" s="416">
        <v>0</v>
      </c>
      <c r="E72" s="416">
        <v>0</v>
      </c>
      <c r="F72" s="416">
        <v>2017019</v>
      </c>
      <c r="G72" s="416">
        <v>23661881</v>
      </c>
      <c r="H72" s="416">
        <v>0</v>
      </c>
      <c r="I72" s="416">
        <v>0</v>
      </c>
      <c r="J72" s="416">
        <v>0</v>
      </c>
      <c r="K72" s="416">
        <v>0</v>
      </c>
      <c r="L72" s="416">
        <v>0</v>
      </c>
      <c r="M72" s="416">
        <v>0</v>
      </c>
      <c r="N72" s="416">
        <v>0</v>
      </c>
      <c r="O72" s="416">
        <v>0</v>
      </c>
      <c r="P72" s="416">
        <v>0</v>
      </c>
      <c r="Q72" s="416">
        <v>0</v>
      </c>
      <c r="R72" s="416">
        <v>0</v>
      </c>
      <c r="S72" s="416">
        <v>0</v>
      </c>
      <c r="T72" s="416">
        <v>0</v>
      </c>
      <c r="U72" s="416">
        <v>0</v>
      </c>
      <c r="V72" s="416">
        <v>0</v>
      </c>
      <c r="W72" s="416">
        <v>0</v>
      </c>
      <c r="X72" s="416">
        <v>0</v>
      </c>
      <c r="Y72" s="416">
        <v>0</v>
      </c>
      <c r="Z72" s="416">
        <v>0</v>
      </c>
      <c r="AA72" s="416">
        <v>0</v>
      </c>
      <c r="AB72" s="416">
        <v>0</v>
      </c>
      <c r="AC72" s="416">
        <v>0</v>
      </c>
      <c r="AD72" s="418">
        <v>25678900</v>
      </c>
      <c r="AE72" s="435">
        <v>0</v>
      </c>
      <c r="AF72" s="416">
        <v>0</v>
      </c>
      <c r="AG72" s="416">
        <v>0</v>
      </c>
      <c r="AH72" s="416">
        <v>0</v>
      </c>
      <c r="AI72" s="416">
        <v>0</v>
      </c>
      <c r="AJ72" s="418">
        <v>0</v>
      </c>
      <c r="AK72" s="455"/>
      <c r="AL72" s="324">
        <f t="shared" si="0"/>
        <v>25678900</v>
      </c>
    </row>
    <row r="73" spans="1:38" ht="12.75" thickBot="1">
      <c r="A73" s="425">
        <v>65</v>
      </c>
      <c r="B73" s="464" t="s">
        <v>990</v>
      </c>
      <c r="C73" s="437">
        <v>0</v>
      </c>
      <c r="D73" s="420">
        <v>0</v>
      </c>
      <c r="E73" s="420">
        <v>0</v>
      </c>
      <c r="F73" s="420">
        <v>2017019</v>
      </c>
      <c r="G73" s="420">
        <v>23661881</v>
      </c>
      <c r="H73" s="420">
        <v>0</v>
      </c>
      <c r="I73" s="420">
        <v>0</v>
      </c>
      <c r="J73" s="420">
        <v>0</v>
      </c>
      <c r="K73" s="420">
        <v>0</v>
      </c>
      <c r="L73" s="420">
        <v>0</v>
      </c>
      <c r="M73" s="420">
        <v>0</v>
      </c>
      <c r="N73" s="420">
        <v>0</v>
      </c>
      <c r="O73" s="420">
        <v>0</v>
      </c>
      <c r="P73" s="420">
        <v>0</v>
      </c>
      <c r="Q73" s="420">
        <v>0</v>
      </c>
      <c r="R73" s="420">
        <v>0</v>
      </c>
      <c r="S73" s="420">
        <v>0</v>
      </c>
      <c r="T73" s="420">
        <v>0</v>
      </c>
      <c r="U73" s="420">
        <v>0</v>
      </c>
      <c r="V73" s="420">
        <v>0</v>
      </c>
      <c r="W73" s="420">
        <v>0</v>
      </c>
      <c r="X73" s="420">
        <v>0</v>
      </c>
      <c r="Y73" s="420">
        <v>0</v>
      </c>
      <c r="Z73" s="420">
        <v>0</v>
      </c>
      <c r="AA73" s="420">
        <v>0</v>
      </c>
      <c r="AB73" s="420">
        <v>0</v>
      </c>
      <c r="AC73" s="420">
        <v>0</v>
      </c>
      <c r="AD73" s="421">
        <v>25678900</v>
      </c>
      <c r="AE73" s="437">
        <v>0</v>
      </c>
      <c r="AF73" s="420">
        <v>0</v>
      </c>
      <c r="AG73" s="420">
        <v>0</v>
      </c>
      <c r="AH73" s="420">
        <v>0</v>
      </c>
      <c r="AI73" s="420">
        <v>0</v>
      </c>
      <c r="AJ73" s="421">
        <v>0</v>
      </c>
      <c r="AK73" s="465">
        <v>-23661881</v>
      </c>
      <c r="AL73" s="466">
        <f t="shared" si="0"/>
        <v>2017019</v>
      </c>
    </row>
    <row r="74" spans="1:38" ht="12.75" thickBot="1">
      <c r="A74" s="470">
        <v>66</v>
      </c>
      <c r="B74" s="467" t="s">
        <v>974</v>
      </c>
      <c r="C74" s="438">
        <v>13282445</v>
      </c>
      <c r="D74" s="422">
        <v>44875</v>
      </c>
      <c r="E74" s="422">
        <v>2700</v>
      </c>
      <c r="F74" s="422">
        <v>2190785</v>
      </c>
      <c r="G74" s="422">
        <v>27249538</v>
      </c>
      <c r="H74" s="422">
        <v>2970614</v>
      </c>
      <c r="I74" s="422">
        <v>9988677</v>
      </c>
      <c r="J74" s="422">
        <v>800736</v>
      </c>
      <c r="K74" s="422">
        <v>101769</v>
      </c>
      <c r="L74" s="422">
        <v>452455</v>
      </c>
      <c r="M74" s="422">
        <v>894592</v>
      </c>
      <c r="N74" s="422">
        <v>133363</v>
      </c>
      <c r="O74" s="422">
        <v>9795626</v>
      </c>
      <c r="P74" s="422">
        <v>4733732</v>
      </c>
      <c r="Q74" s="422">
        <v>37385</v>
      </c>
      <c r="R74" s="422">
        <v>101085</v>
      </c>
      <c r="S74" s="422">
        <v>500000</v>
      </c>
      <c r="T74" s="422">
        <v>2021115</v>
      </c>
      <c r="U74" s="422">
        <v>430621</v>
      </c>
      <c r="V74" s="422">
        <v>4369169</v>
      </c>
      <c r="W74" s="422">
        <v>17249320</v>
      </c>
      <c r="X74" s="422">
        <v>15699537</v>
      </c>
      <c r="Y74" s="422">
        <v>46400</v>
      </c>
      <c r="Z74" s="422">
        <v>24000</v>
      </c>
      <c r="AA74" s="422">
        <v>1386445</v>
      </c>
      <c r="AB74" s="422">
        <v>3796229</v>
      </c>
      <c r="AC74" s="422">
        <v>525800</v>
      </c>
      <c r="AD74" s="423">
        <v>118829013</v>
      </c>
      <c r="AE74" s="438">
        <v>4150</v>
      </c>
      <c r="AF74" s="422">
        <v>14930133</v>
      </c>
      <c r="AG74" s="422">
        <v>4544902</v>
      </c>
      <c r="AH74" s="422">
        <v>806272</v>
      </c>
      <c r="AI74" s="422">
        <v>7619531</v>
      </c>
      <c r="AJ74" s="423">
        <v>27904988</v>
      </c>
      <c r="AK74" s="468">
        <v>-23661881</v>
      </c>
      <c r="AL74" s="468">
        <f>+AD74+AJ74+AK74</f>
        <v>123072120</v>
      </c>
    </row>
  </sheetData>
  <sheetProtection/>
  <mergeCells count="9">
    <mergeCell ref="AL6:AL7"/>
    <mergeCell ref="AK6:AK7"/>
    <mergeCell ref="A6:A7"/>
    <mergeCell ref="B6:B7"/>
    <mergeCell ref="C6:AD6"/>
    <mergeCell ref="A2:T2"/>
    <mergeCell ref="A4:T4"/>
    <mergeCell ref="A3:T3"/>
    <mergeCell ref="AE6:AJ6"/>
  </mergeCells>
  <printOptions gridLines="1"/>
  <pageMargins left="0.2362204724409449" right="0.15748031496062992" top="0.4724409448818898" bottom="0.2362204724409449" header="0.31496062992125984" footer="0.1968503937007874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196"/>
  <sheetViews>
    <sheetView view="pageBreakPreview" zoomScale="115" zoomScaleSheetLayoutView="115" zoomScalePageLayoutView="0" workbookViewId="0" topLeftCell="A1">
      <selection activeCell="G29" sqref="G29"/>
    </sheetView>
  </sheetViews>
  <sheetFormatPr defaultColWidth="9.140625" defaultRowHeight="12.75"/>
  <cols>
    <col min="1" max="1" width="5.8515625" style="6" customWidth="1"/>
    <col min="2" max="2" width="48.421875" style="5" customWidth="1"/>
    <col min="3" max="3" width="14.00390625" style="1" customWidth="1"/>
    <col min="4" max="14" width="14.00390625" style="5" customWidth="1"/>
    <col min="15" max="16384" width="9.140625" style="5" customWidth="1"/>
  </cols>
  <sheetData>
    <row r="1" spans="1:14" ht="30" customHeight="1">
      <c r="A1" s="818" t="s">
        <v>260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</row>
    <row r="2" spans="1:7" ht="30" customHeight="1">
      <c r="A2" s="337"/>
      <c r="B2" s="337"/>
      <c r="C2" s="337"/>
      <c r="D2" s="337"/>
      <c r="E2" s="337"/>
      <c r="F2" s="337"/>
      <c r="G2" s="57"/>
    </row>
    <row r="3" spans="1:14" s="334" customFormat="1" ht="15">
      <c r="A3" s="819" t="s">
        <v>332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</row>
    <row r="4" spans="1:14" s="334" customFormat="1" ht="15">
      <c r="A4" s="819" t="s">
        <v>77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</row>
    <row r="5" spans="1:14" s="334" customFormat="1" ht="15">
      <c r="A5" s="819" t="s">
        <v>161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</row>
    <row r="6" spans="2:5" ht="27" customHeight="1" thickBot="1">
      <c r="B6" s="151"/>
      <c r="C6" s="100"/>
      <c r="D6" s="151"/>
      <c r="E6" s="203"/>
    </row>
    <row r="7" spans="1:14" s="44" customFormat="1" ht="13.5" thickBot="1">
      <c r="A7" s="815" t="s">
        <v>870</v>
      </c>
      <c r="B7" s="820" t="s">
        <v>300</v>
      </c>
      <c r="C7" s="755" t="s">
        <v>950</v>
      </c>
      <c r="D7" s="756"/>
      <c r="E7" s="756"/>
      <c r="F7" s="646"/>
      <c r="G7" s="755" t="s">
        <v>951</v>
      </c>
      <c r="H7" s="756"/>
      <c r="I7" s="756"/>
      <c r="J7" s="646"/>
      <c r="K7" s="621" t="s">
        <v>529</v>
      </c>
      <c r="L7" s="622"/>
      <c r="M7" s="622"/>
      <c r="N7" s="623"/>
    </row>
    <row r="8" spans="1:14" s="41" customFormat="1" ht="29.25" customHeight="1">
      <c r="A8" s="816"/>
      <c r="B8" s="821"/>
      <c r="C8" s="813" t="s">
        <v>996</v>
      </c>
      <c r="D8" s="814"/>
      <c r="E8" s="824" t="s">
        <v>72</v>
      </c>
      <c r="F8" s="823" t="s">
        <v>551</v>
      </c>
      <c r="G8" s="824" t="s">
        <v>996</v>
      </c>
      <c r="H8" s="814"/>
      <c r="I8" s="824" t="s">
        <v>72</v>
      </c>
      <c r="J8" s="823" t="s">
        <v>551</v>
      </c>
      <c r="K8" s="824" t="s">
        <v>996</v>
      </c>
      <c r="L8" s="814"/>
      <c r="M8" s="824" t="s">
        <v>72</v>
      </c>
      <c r="N8" s="823" t="s">
        <v>551</v>
      </c>
    </row>
    <row r="9" spans="1:14" s="41" customFormat="1" ht="22.5" customHeight="1">
      <c r="A9" s="817"/>
      <c r="B9" s="822"/>
      <c r="C9" s="378" t="s">
        <v>322</v>
      </c>
      <c r="D9" s="13" t="s">
        <v>323</v>
      </c>
      <c r="E9" s="734"/>
      <c r="F9" s="736"/>
      <c r="G9" s="13" t="s">
        <v>322</v>
      </c>
      <c r="H9" s="13" t="s">
        <v>323</v>
      </c>
      <c r="I9" s="734"/>
      <c r="J9" s="736"/>
      <c r="K9" s="13" t="s">
        <v>322</v>
      </c>
      <c r="L9" s="13" t="s">
        <v>323</v>
      </c>
      <c r="M9" s="734"/>
      <c r="N9" s="736"/>
    </row>
    <row r="10" spans="1:14" ht="13.5" thickBot="1">
      <c r="A10" s="355" t="s">
        <v>325</v>
      </c>
      <c r="B10" s="384" t="s">
        <v>326</v>
      </c>
      <c r="C10" s="379" t="s">
        <v>327</v>
      </c>
      <c r="D10" s="356" t="s">
        <v>328</v>
      </c>
      <c r="E10" s="356" t="s">
        <v>330</v>
      </c>
      <c r="F10" s="357" t="s">
        <v>331</v>
      </c>
      <c r="G10" s="356" t="s">
        <v>333</v>
      </c>
      <c r="H10" s="356" t="s">
        <v>530</v>
      </c>
      <c r="I10" s="356" t="s">
        <v>379</v>
      </c>
      <c r="J10" s="357" t="s">
        <v>531</v>
      </c>
      <c r="K10" s="356" t="s">
        <v>532</v>
      </c>
      <c r="L10" s="356" t="s">
        <v>533</v>
      </c>
      <c r="M10" s="356" t="s">
        <v>534</v>
      </c>
      <c r="N10" s="357" t="s">
        <v>535</v>
      </c>
    </row>
    <row r="11" spans="1:14" ht="25.5" customHeight="1">
      <c r="A11" s="80">
        <v>1</v>
      </c>
      <c r="B11" s="387" t="s">
        <v>321</v>
      </c>
      <c r="C11" s="382">
        <f>SUM(C12:C21)</f>
        <v>30666185</v>
      </c>
      <c r="D11" s="204">
        <f>SUM(D12:D21)</f>
        <v>44978291</v>
      </c>
      <c r="E11" s="204">
        <f>SUM(E12:E21)</f>
        <v>38840200</v>
      </c>
      <c r="F11" s="205">
        <f>IF(D11&gt;0,E11/D11*100,"-")</f>
        <v>86.35321426507736</v>
      </c>
      <c r="G11" s="204">
        <f>SUM(G12:G21)</f>
        <v>100330</v>
      </c>
      <c r="H11" s="204">
        <f>SUM(H12:H21)</f>
        <v>193790</v>
      </c>
      <c r="I11" s="204">
        <f>SUM(I12:I21)</f>
        <v>80495</v>
      </c>
      <c r="J11" s="205">
        <f>IF(H11&gt;0,I11/H11*100,"-")</f>
        <v>41.53723102327261</v>
      </c>
      <c r="K11" s="204">
        <f aca="true" t="shared" si="0" ref="K11:K30">+C11+G11</f>
        <v>30766515</v>
      </c>
      <c r="L11" s="204">
        <f aca="true" t="shared" si="1" ref="L11:L30">+D11+H11</f>
        <v>45172081</v>
      </c>
      <c r="M11" s="204">
        <f aca="true" t="shared" si="2" ref="M11:M30">+E11+I11</f>
        <v>38920695</v>
      </c>
      <c r="N11" s="205">
        <f>IF(L11&gt;0,M11/L11*100,"-")</f>
        <v>86.16095193843294</v>
      </c>
    </row>
    <row r="12" spans="1:14" ht="25.5">
      <c r="A12" s="199">
        <v>2</v>
      </c>
      <c r="B12" s="386" t="s">
        <v>69</v>
      </c>
      <c r="C12" s="381">
        <v>29857195</v>
      </c>
      <c r="D12" s="200">
        <v>29905271</v>
      </c>
      <c r="E12" s="200">
        <f>22916637+6182770</f>
        <v>29099407</v>
      </c>
      <c r="F12" s="490">
        <f aca="true" t="shared" si="3" ref="F12:F19">IF(D12&gt;0,E12/D12*100,"-")</f>
        <v>97.30527772177687</v>
      </c>
      <c r="G12" s="358"/>
      <c r="H12" s="358"/>
      <c r="I12" s="358"/>
      <c r="J12" s="359"/>
      <c r="K12" s="200">
        <f t="shared" si="0"/>
        <v>29857195</v>
      </c>
      <c r="L12" s="200">
        <f t="shared" si="1"/>
        <v>29905271</v>
      </c>
      <c r="M12" s="200">
        <f t="shared" si="2"/>
        <v>29099407</v>
      </c>
      <c r="N12" s="490">
        <f aca="true" t="shared" si="4" ref="N12:N21">IF(L12&gt;0,M12/L12*100,"-")</f>
        <v>97.30527772177687</v>
      </c>
    </row>
    <row r="13" spans="1:14" ht="12.75">
      <c r="A13" s="199">
        <v>3</v>
      </c>
      <c r="B13" s="386" t="s">
        <v>147</v>
      </c>
      <c r="C13" s="381">
        <v>0</v>
      </c>
      <c r="D13" s="200">
        <v>7939670</v>
      </c>
      <c r="E13" s="200">
        <f>7898765+8128</f>
        <v>7906893</v>
      </c>
      <c r="F13" s="490">
        <f t="shared" si="3"/>
        <v>99.58717427802415</v>
      </c>
      <c r="G13" s="358"/>
      <c r="H13" s="358"/>
      <c r="I13" s="358"/>
      <c r="J13" s="359"/>
      <c r="K13" s="200">
        <f t="shared" si="0"/>
        <v>0</v>
      </c>
      <c r="L13" s="200">
        <f t="shared" si="1"/>
        <v>7939670</v>
      </c>
      <c r="M13" s="200">
        <f t="shared" si="2"/>
        <v>7906893</v>
      </c>
      <c r="N13" s="490">
        <f t="shared" si="4"/>
        <v>99.58717427802415</v>
      </c>
    </row>
    <row r="14" spans="1:14" ht="12.75">
      <c r="A14" s="199">
        <v>4</v>
      </c>
      <c r="B14" s="386" t="s">
        <v>148</v>
      </c>
      <c r="C14" s="381">
        <v>0</v>
      </c>
      <c r="D14" s="200">
        <v>5726310</v>
      </c>
      <c r="E14" s="200">
        <v>426860</v>
      </c>
      <c r="F14" s="490">
        <f t="shared" si="3"/>
        <v>7.454364154228464</v>
      </c>
      <c r="G14" s="358"/>
      <c r="H14" s="358"/>
      <c r="I14" s="358"/>
      <c r="J14" s="359"/>
      <c r="K14" s="200">
        <f t="shared" si="0"/>
        <v>0</v>
      </c>
      <c r="L14" s="200">
        <f t="shared" si="1"/>
        <v>5726310</v>
      </c>
      <c r="M14" s="200">
        <f t="shared" si="2"/>
        <v>426860</v>
      </c>
      <c r="N14" s="490">
        <f t="shared" si="4"/>
        <v>7.454364154228464</v>
      </c>
    </row>
    <row r="15" spans="1:14" ht="12.75">
      <c r="A15" s="199">
        <v>5</v>
      </c>
      <c r="B15" s="386" t="s">
        <v>149</v>
      </c>
      <c r="C15" s="381">
        <v>69850</v>
      </c>
      <c r="D15" s="200">
        <v>0</v>
      </c>
      <c r="E15" s="200">
        <v>0</v>
      </c>
      <c r="F15" s="490" t="str">
        <f t="shared" si="3"/>
        <v>-</v>
      </c>
      <c r="G15" s="358"/>
      <c r="H15" s="358"/>
      <c r="I15" s="358"/>
      <c r="J15" s="359"/>
      <c r="K15" s="200">
        <f t="shared" si="0"/>
        <v>69850</v>
      </c>
      <c r="L15" s="200">
        <f t="shared" si="1"/>
        <v>0</v>
      </c>
      <c r="M15" s="200">
        <f t="shared" si="2"/>
        <v>0</v>
      </c>
      <c r="N15" s="490" t="str">
        <f t="shared" si="4"/>
        <v>-</v>
      </c>
    </row>
    <row r="16" spans="1:14" ht="12.75">
      <c r="A16" s="199">
        <v>6</v>
      </c>
      <c r="B16" s="386" t="s">
        <v>150</v>
      </c>
      <c r="C16" s="381">
        <v>381000</v>
      </c>
      <c r="D16" s="200">
        <v>0</v>
      </c>
      <c r="E16" s="200">
        <v>0</v>
      </c>
      <c r="F16" s="490" t="str">
        <f t="shared" si="3"/>
        <v>-</v>
      </c>
      <c r="G16" s="358"/>
      <c r="H16" s="358"/>
      <c r="I16" s="358"/>
      <c r="J16" s="359"/>
      <c r="K16" s="200">
        <f t="shared" si="0"/>
        <v>381000</v>
      </c>
      <c r="L16" s="200">
        <f t="shared" si="1"/>
        <v>0</v>
      </c>
      <c r="M16" s="200">
        <f t="shared" si="2"/>
        <v>0</v>
      </c>
      <c r="N16" s="490" t="str">
        <f t="shared" si="4"/>
        <v>-</v>
      </c>
    </row>
    <row r="17" spans="1:14" ht="12.75">
      <c r="A17" s="199">
        <v>7</v>
      </c>
      <c r="B17" s="386" t="s">
        <v>151</v>
      </c>
      <c r="C17" s="381">
        <v>0</v>
      </c>
      <c r="D17" s="200">
        <v>48900</v>
      </c>
      <c r="E17" s="200">
        <v>48900</v>
      </c>
      <c r="F17" s="490">
        <f t="shared" si="3"/>
        <v>100</v>
      </c>
      <c r="G17" s="358"/>
      <c r="H17" s="358"/>
      <c r="I17" s="358"/>
      <c r="J17" s="359"/>
      <c r="K17" s="200">
        <f t="shared" si="0"/>
        <v>0</v>
      </c>
      <c r="L17" s="200">
        <f t="shared" si="1"/>
        <v>48900</v>
      </c>
      <c r="M17" s="200">
        <f t="shared" si="2"/>
        <v>48900</v>
      </c>
      <c r="N17" s="490">
        <f t="shared" si="4"/>
        <v>100</v>
      </c>
    </row>
    <row r="18" spans="1:14" ht="12.75">
      <c r="A18" s="202">
        <v>8</v>
      </c>
      <c r="B18" s="386" t="s">
        <v>153</v>
      </c>
      <c r="C18" s="381">
        <v>358140</v>
      </c>
      <c r="D18" s="200">
        <v>358140</v>
      </c>
      <c r="E18" s="200">
        <v>358140</v>
      </c>
      <c r="F18" s="491">
        <f t="shared" si="3"/>
        <v>100</v>
      </c>
      <c r="G18" s="358"/>
      <c r="H18" s="358"/>
      <c r="I18" s="358"/>
      <c r="J18" s="360"/>
      <c r="K18" s="200">
        <f t="shared" si="0"/>
        <v>358140</v>
      </c>
      <c r="L18" s="200">
        <f t="shared" si="1"/>
        <v>358140</v>
      </c>
      <c r="M18" s="200">
        <f t="shared" si="2"/>
        <v>358140</v>
      </c>
      <c r="N18" s="492">
        <f t="shared" si="4"/>
        <v>100</v>
      </c>
    </row>
    <row r="19" spans="1:14" ht="12.75">
      <c r="A19" s="202">
        <v>9</v>
      </c>
      <c r="B19" s="386" t="s">
        <v>155</v>
      </c>
      <c r="C19" s="381">
        <v>0</v>
      </c>
      <c r="D19" s="200">
        <v>1000000</v>
      </c>
      <c r="E19" s="200">
        <v>1000000</v>
      </c>
      <c r="F19" s="491">
        <f t="shared" si="3"/>
        <v>100</v>
      </c>
      <c r="G19" s="358"/>
      <c r="H19" s="358"/>
      <c r="I19" s="358"/>
      <c r="J19" s="360"/>
      <c r="K19" s="200">
        <f t="shared" si="0"/>
        <v>0</v>
      </c>
      <c r="L19" s="200">
        <f t="shared" si="1"/>
        <v>1000000</v>
      </c>
      <c r="M19" s="200">
        <f t="shared" si="2"/>
        <v>1000000</v>
      </c>
      <c r="N19" s="492">
        <f t="shared" si="4"/>
        <v>100</v>
      </c>
    </row>
    <row r="20" spans="1:14" ht="25.5">
      <c r="A20" s="202">
        <v>10</v>
      </c>
      <c r="B20" s="386" t="s">
        <v>159</v>
      </c>
      <c r="C20" s="383"/>
      <c r="D20" s="358"/>
      <c r="E20" s="358"/>
      <c r="F20" s="360"/>
      <c r="G20" s="200">
        <v>100330</v>
      </c>
      <c r="H20" s="200">
        <v>0</v>
      </c>
      <c r="I20" s="200">
        <v>0</v>
      </c>
      <c r="J20" s="492" t="str">
        <f>IF(H20&gt;0,I20/H20*100,"-")</f>
        <v>-</v>
      </c>
      <c r="K20" s="200">
        <f aca="true" t="shared" si="5" ref="K20:M21">+C20+G20</f>
        <v>100330</v>
      </c>
      <c r="L20" s="200">
        <f t="shared" si="5"/>
        <v>0</v>
      </c>
      <c r="M20" s="200">
        <f t="shared" si="5"/>
        <v>0</v>
      </c>
      <c r="N20" s="492" t="str">
        <f t="shared" si="4"/>
        <v>-</v>
      </c>
    </row>
    <row r="21" spans="1:14" ht="13.5" thickBot="1">
      <c r="A21" s="202">
        <v>11</v>
      </c>
      <c r="B21" s="386" t="s">
        <v>160</v>
      </c>
      <c r="C21" s="383"/>
      <c r="D21" s="358"/>
      <c r="E21" s="358"/>
      <c r="F21" s="360"/>
      <c r="G21" s="200">
        <v>0</v>
      </c>
      <c r="H21" s="200">
        <v>193790</v>
      </c>
      <c r="I21" s="200">
        <v>80495</v>
      </c>
      <c r="J21" s="492">
        <f>IF(H21&gt;0,I21/H21*100,"-")</f>
        <v>41.53723102327261</v>
      </c>
      <c r="K21" s="200">
        <f t="shared" si="5"/>
        <v>0</v>
      </c>
      <c r="L21" s="200">
        <f t="shared" si="5"/>
        <v>193790</v>
      </c>
      <c r="M21" s="200">
        <f t="shared" si="5"/>
        <v>80495</v>
      </c>
      <c r="N21" s="492">
        <f t="shared" si="4"/>
        <v>41.53723102327261</v>
      </c>
    </row>
    <row r="22" spans="1:14" ht="12.75">
      <c r="A22" s="340">
        <v>13</v>
      </c>
      <c r="B22" s="385" t="s">
        <v>320</v>
      </c>
      <c r="C22" s="380">
        <f>+C23+C24+C25</f>
        <v>22108210</v>
      </c>
      <c r="D22" s="318">
        <f>+D23+D24+D25</f>
        <v>22018788</v>
      </c>
      <c r="E22" s="318">
        <f>+E23+E24+E25</f>
        <v>21681421</v>
      </c>
      <c r="F22" s="319">
        <f aca="true" t="shared" si="6" ref="F22:F30">IF(D22&gt;0,E22/D22*100,"-")</f>
        <v>98.46782211627634</v>
      </c>
      <c r="G22" s="318">
        <f>+G23+G24+G25</f>
        <v>0</v>
      </c>
      <c r="H22" s="318">
        <f>+H23+H24+H25</f>
        <v>0</v>
      </c>
      <c r="I22" s="318">
        <f>+I23+I24+I25</f>
        <v>0</v>
      </c>
      <c r="J22" s="319" t="str">
        <f>IF(H22&gt;0,I22/H22*100,"-")</f>
        <v>-</v>
      </c>
      <c r="K22" s="318">
        <f>+K23+K24+K25</f>
        <v>22108210</v>
      </c>
      <c r="L22" s="318">
        <f>+L23+L24+L25</f>
        <v>22018788</v>
      </c>
      <c r="M22" s="318">
        <f>+M23+M24+M25</f>
        <v>21681421</v>
      </c>
      <c r="N22" s="319">
        <f aca="true" t="shared" si="7" ref="N22:N30">IF(L22&gt;0,M22/L22*100,"-")</f>
        <v>98.46782211627634</v>
      </c>
    </row>
    <row r="23" spans="1:14" ht="12.75">
      <c r="A23" s="199">
        <v>14</v>
      </c>
      <c r="B23" s="386" t="s">
        <v>70</v>
      </c>
      <c r="C23" s="381">
        <v>11861672</v>
      </c>
      <c r="D23" s="200">
        <f>12071088-338157</f>
        <v>11732931</v>
      </c>
      <c r="E23" s="200">
        <f>9068067+2327497</f>
        <v>11395564</v>
      </c>
      <c r="F23" s="201">
        <f t="shared" si="6"/>
        <v>97.12461447186556</v>
      </c>
      <c r="G23" s="358"/>
      <c r="H23" s="358"/>
      <c r="I23" s="358"/>
      <c r="J23" s="359"/>
      <c r="K23" s="200">
        <f aca="true" t="shared" si="8" ref="K23:M25">+C23+G23</f>
        <v>11861672</v>
      </c>
      <c r="L23" s="200">
        <f t="shared" si="8"/>
        <v>11732931</v>
      </c>
      <c r="M23" s="200">
        <f t="shared" si="8"/>
        <v>11395564</v>
      </c>
      <c r="N23" s="490">
        <f t="shared" si="7"/>
        <v>97.12461447186556</v>
      </c>
    </row>
    <row r="24" spans="1:14" ht="12.75">
      <c r="A24" s="199">
        <v>15</v>
      </c>
      <c r="B24" s="386" t="s">
        <v>152</v>
      </c>
      <c r="C24" s="381">
        <v>9949358</v>
      </c>
      <c r="D24" s="200">
        <v>9988677</v>
      </c>
      <c r="E24" s="200">
        <v>9988677</v>
      </c>
      <c r="F24" s="201">
        <f t="shared" si="6"/>
        <v>100</v>
      </c>
      <c r="G24" s="358"/>
      <c r="H24" s="358"/>
      <c r="I24" s="358"/>
      <c r="J24" s="359"/>
      <c r="K24" s="200">
        <f t="shared" si="8"/>
        <v>9949358</v>
      </c>
      <c r="L24" s="200">
        <f t="shared" si="8"/>
        <v>9988677</v>
      </c>
      <c r="M24" s="200">
        <f t="shared" si="8"/>
        <v>9988677</v>
      </c>
      <c r="N24" s="490">
        <f t="shared" si="7"/>
        <v>100</v>
      </c>
    </row>
    <row r="25" spans="1:14" ht="13.5" thickBot="1">
      <c r="A25" s="199">
        <v>16</v>
      </c>
      <c r="B25" s="386" t="s">
        <v>154</v>
      </c>
      <c r="C25" s="381">
        <v>297180</v>
      </c>
      <c r="D25" s="200">
        <v>297180</v>
      </c>
      <c r="E25" s="200">
        <v>297180</v>
      </c>
      <c r="F25" s="201">
        <f t="shared" si="6"/>
        <v>100</v>
      </c>
      <c r="G25" s="358"/>
      <c r="H25" s="358"/>
      <c r="I25" s="358"/>
      <c r="J25" s="359"/>
      <c r="K25" s="200">
        <f t="shared" si="8"/>
        <v>297180</v>
      </c>
      <c r="L25" s="200">
        <f t="shared" si="8"/>
        <v>297180</v>
      </c>
      <c r="M25" s="200">
        <f t="shared" si="8"/>
        <v>297180</v>
      </c>
      <c r="N25" s="490">
        <f t="shared" si="7"/>
        <v>100</v>
      </c>
    </row>
    <row r="26" spans="1:14" ht="25.5" customHeight="1">
      <c r="A26" s="340">
        <v>18</v>
      </c>
      <c r="B26" s="385" t="s">
        <v>554</v>
      </c>
      <c r="C26" s="380">
        <f>+C27+C28+C29</f>
        <v>270000</v>
      </c>
      <c r="D26" s="318">
        <f>+D27+D28+D29</f>
        <v>295275</v>
      </c>
      <c r="E26" s="318">
        <f>+E27+E28+E29</f>
        <v>295275</v>
      </c>
      <c r="F26" s="319">
        <f t="shared" si="6"/>
        <v>100</v>
      </c>
      <c r="G26" s="318">
        <f>+G27+G28+G29</f>
        <v>0</v>
      </c>
      <c r="H26" s="318">
        <f>+H27+H28+H29</f>
        <v>0</v>
      </c>
      <c r="I26" s="318">
        <f>+I27+I28+I29</f>
        <v>0</v>
      </c>
      <c r="J26" s="319" t="str">
        <f>IF(H26&gt;0,I26/H26*100,"-")</f>
        <v>-</v>
      </c>
      <c r="K26" s="318">
        <f>+K27+K28+K29</f>
        <v>270000</v>
      </c>
      <c r="L26" s="318">
        <f>+L27+L28+L29</f>
        <v>295275</v>
      </c>
      <c r="M26" s="318">
        <f t="shared" si="2"/>
        <v>295275</v>
      </c>
      <c r="N26" s="319">
        <f t="shared" si="7"/>
        <v>100</v>
      </c>
    </row>
    <row r="27" spans="1:14" ht="12.75">
      <c r="A27" s="202">
        <v>19</v>
      </c>
      <c r="B27" s="386" t="s">
        <v>156</v>
      </c>
      <c r="C27" s="381">
        <v>140000</v>
      </c>
      <c r="D27" s="200">
        <v>0</v>
      </c>
      <c r="E27" s="200">
        <v>0</v>
      </c>
      <c r="F27" s="492" t="str">
        <f t="shared" si="6"/>
        <v>-</v>
      </c>
      <c r="G27" s="358"/>
      <c r="H27" s="358"/>
      <c r="I27" s="358"/>
      <c r="J27" s="360"/>
      <c r="K27" s="200">
        <f t="shared" si="0"/>
        <v>140000</v>
      </c>
      <c r="L27" s="200">
        <f t="shared" si="1"/>
        <v>0</v>
      </c>
      <c r="M27" s="200">
        <f t="shared" si="2"/>
        <v>0</v>
      </c>
      <c r="N27" s="492" t="str">
        <f t="shared" si="7"/>
        <v>-</v>
      </c>
    </row>
    <row r="28" spans="1:14" ht="38.25">
      <c r="A28" s="202">
        <v>20</v>
      </c>
      <c r="B28" s="386" t="s">
        <v>157</v>
      </c>
      <c r="C28" s="381">
        <v>0</v>
      </c>
      <c r="D28" s="200">
        <v>150000</v>
      </c>
      <c r="E28" s="200">
        <v>150000</v>
      </c>
      <c r="F28" s="206">
        <f t="shared" si="6"/>
        <v>100</v>
      </c>
      <c r="G28" s="358"/>
      <c r="H28" s="358"/>
      <c r="I28" s="358"/>
      <c r="J28" s="360"/>
      <c r="K28" s="200">
        <f t="shared" si="0"/>
        <v>0</v>
      </c>
      <c r="L28" s="200">
        <f t="shared" si="1"/>
        <v>150000</v>
      </c>
      <c r="M28" s="200">
        <f t="shared" si="2"/>
        <v>150000</v>
      </c>
      <c r="N28" s="492">
        <f t="shared" si="7"/>
        <v>100</v>
      </c>
    </row>
    <row r="29" spans="1:14" ht="26.25" thickBot="1">
      <c r="A29" s="202">
        <v>21</v>
      </c>
      <c r="B29" s="480" t="s">
        <v>158</v>
      </c>
      <c r="C29" s="481">
        <v>130000</v>
      </c>
      <c r="D29" s="482">
        <v>145275</v>
      </c>
      <c r="E29" s="482">
        <v>145275</v>
      </c>
      <c r="F29" s="484">
        <f t="shared" si="6"/>
        <v>100</v>
      </c>
      <c r="G29" s="483"/>
      <c r="H29" s="483"/>
      <c r="I29" s="483"/>
      <c r="J29" s="485"/>
      <c r="K29" s="482">
        <f t="shared" si="0"/>
        <v>130000</v>
      </c>
      <c r="L29" s="482">
        <f t="shared" si="1"/>
        <v>145275</v>
      </c>
      <c r="M29" s="482">
        <f t="shared" si="2"/>
        <v>145275</v>
      </c>
      <c r="N29" s="493">
        <f t="shared" si="7"/>
        <v>100</v>
      </c>
    </row>
    <row r="30" spans="1:14" ht="25.5" customHeight="1" thickBot="1">
      <c r="A30" s="486">
        <v>22</v>
      </c>
      <c r="B30" s="487" t="s">
        <v>304</v>
      </c>
      <c r="C30" s="146">
        <f>+C11+C22+C26</f>
        <v>53044395</v>
      </c>
      <c r="D30" s="488">
        <f>+D11+D22+D26</f>
        <v>67292354</v>
      </c>
      <c r="E30" s="488">
        <f>+E11+E22+E26</f>
        <v>60816896</v>
      </c>
      <c r="F30" s="489">
        <f t="shared" si="6"/>
        <v>90.37712664948532</v>
      </c>
      <c r="G30" s="488">
        <f>+G11+G22+G26</f>
        <v>100330</v>
      </c>
      <c r="H30" s="488">
        <f>+H11+H22+H26</f>
        <v>193790</v>
      </c>
      <c r="I30" s="488">
        <f>+I11+I22+I26</f>
        <v>80495</v>
      </c>
      <c r="J30" s="489">
        <f>IF(H30&gt;0,I30/H30*100,"-")</f>
        <v>41.53723102327261</v>
      </c>
      <c r="K30" s="488">
        <f t="shared" si="0"/>
        <v>53144725</v>
      </c>
      <c r="L30" s="488">
        <f t="shared" si="1"/>
        <v>67486144</v>
      </c>
      <c r="M30" s="488">
        <f t="shared" si="2"/>
        <v>60897391</v>
      </c>
      <c r="N30" s="489">
        <f t="shared" si="7"/>
        <v>90.23688032909392</v>
      </c>
    </row>
    <row r="195" ht="15.75" customHeight="1">
      <c r="C195" s="96"/>
    </row>
    <row r="196" ht="15.75" customHeight="1">
      <c r="C196" s="96"/>
    </row>
  </sheetData>
  <sheetProtection selectLockedCells="1" selectUnlockedCells="1"/>
  <mergeCells count="18">
    <mergeCell ref="E8:E9"/>
    <mergeCell ref="F8:F9"/>
    <mergeCell ref="G8:H8"/>
    <mergeCell ref="I8:I9"/>
    <mergeCell ref="A1:N1"/>
    <mergeCell ref="A3:N3"/>
    <mergeCell ref="A4:N4"/>
    <mergeCell ref="A5:N5"/>
    <mergeCell ref="C8:D8"/>
    <mergeCell ref="A7:A9"/>
    <mergeCell ref="G7:J7"/>
    <mergeCell ref="K7:N7"/>
    <mergeCell ref="B7:B9"/>
    <mergeCell ref="C7:F7"/>
    <mergeCell ref="J8:J9"/>
    <mergeCell ref="K8:L8"/>
    <mergeCell ref="M8:M9"/>
    <mergeCell ref="N8:N9"/>
  </mergeCells>
  <printOptions/>
  <pageMargins left="0.22" right="0.21" top="0.984251968503937" bottom="0.984251968503937" header="0.5118110236220472" footer="0.5118110236220472"/>
  <pageSetup fitToHeight="1" fitToWidth="1" horizontalDpi="600" verticalDpi="600" orientation="landscape" paperSize="9" scale="66" r:id="rId1"/>
  <colBreaks count="1" manualBreakCount="1">
    <brk id="1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0"/>
  <sheetViews>
    <sheetView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5.7109375" style="6" customWidth="1"/>
    <col min="2" max="2" width="68.8515625" style="5" customWidth="1"/>
    <col min="3" max="4" width="19.140625" style="5" customWidth="1"/>
    <col min="5" max="5" width="12.140625" style="5" customWidth="1"/>
    <col min="6" max="16384" width="9.140625" style="5" customWidth="1"/>
  </cols>
  <sheetData>
    <row r="1" spans="1:5" s="334" customFormat="1" ht="14.25">
      <c r="A1" s="831" t="s">
        <v>261</v>
      </c>
      <c r="B1" s="831"/>
      <c r="C1" s="831"/>
      <c r="D1" s="831"/>
      <c r="E1" s="333"/>
    </row>
    <row r="2" ht="12.75">
      <c r="E2" s="2"/>
    </row>
    <row r="3" ht="12.75">
      <c r="E3" s="2"/>
    </row>
    <row r="4" spans="2:5" ht="13.5" customHeight="1">
      <c r="B4" s="827"/>
      <c r="C4" s="827"/>
      <c r="D4" s="827"/>
      <c r="E4" s="4"/>
    </row>
    <row r="5" spans="1:5" s="334" customFormat="1" ht="16.5" customHeight="1">
      <c r="A5" s="825" t="s">
        <v>332</v>
      </c>
      <c r="B5" s="825"/>
      <c r="C5" s="825"/>
      <c r="D5" s="825"/>
      <c r="E5" s="336"/>
    </row>
    <row r="6" spans="1:5" s="334" customFormat="1" ht="18" customHeight="1">
      <c r="A6" s="825" t="s">
        <v>80</v>
      </c>
      <c r="B6" s="825"/>
      <c r="C6" s="825"/>
      <c r="D6" s="825"/>
      <c r="E6" s="335"/>
    </row>
    <row r="7" spans="2:5" ht="12.75" customHeight="1">
      <c r="B7" s="3"/>
      <c r="C7" s="3"/>
      <c r="D7" s="3"/>
      <c r="E7" s="3"/>
    </row>
    <row r="8" spans="2:5" ht="12.75" customHeight="1" thickBot="1">
      <c r="B8" s="3"/>
      <c r="C8" s="828" t="s">
        <v>997</v>
      </c>
      <c r="D8" s="828"/>
      <c r="E8" s="3"/>
    </row>
    <row r="9" spans="1:5" s="38" customFormat="1" ht="30" customHeight="1">
      <c r="A9" s="313" t="s">
        <v>870</v>
      </c>
      <c r="B9" s="177" t="s">
        <v>300</v>
      </c>
      <c r="C9" s="393" t="s">
        <v>950</v>
      </c>
      <c r="D9" s="394" t="s">
        <v>951</v>
      </c>
      <c r="E9" s="154"/>
    </row>
    <row r="10" spans="1:4" s="154" customFormat="1" ht="13.5" thickBot="1">
      <c r="A10" s="178" t="s">
        <v>325</v>
      </c>
      <c r="B10" s="373" t="s">
        <v>326</v>
      </c>
      <c r="C10" s="179" t="s">
        <v>327</v>
      </c>
      <c r="D10" s="342" t="s">
        <v>328</v>
      </c>
    </row>
    <row r="11" spans="1:4" s="38" customFormat="1" ht="21.75" customHeight="1">
      <c r="A11" s="85" t="s">
        <v>360</v>
      </c>
      <c r="B11" s="370" t="s">
        <v>871</v>
      </c>
      <c r="C11" s="371">
        <v>71079254</v>
      </c>
      <c r="D11" s="372">
        <v>4275478</v>
      </c>
    </row>
    <row r="12" spans="1:5" s="38" customFormat="1" ht="21.75" customHeight="1">
      <c r="A12" s="314" t="s">
        <v>361</v>
      </c>
      <c r="B12" s="245" t="s">
        <v>872</v>
      </c>
      <c r="C12" s="246">
        <v>93150113</v>
      </c>
      <c r="D12" s="315">
        <v>27904988</v>
      </c>
      <c r="E12" s="36"/>
    </row>
    <row r="13" spans="1:4" s="38" customFormat="1" ht="21.75" customHeight="1">
      <c r="A13" s="316" t="s">
        <v>362</v>
      </c>
      <c r="B13" s="247" t="s">
        <v>873</v>
      </c>
      <c r="C13" s="248">
        <v>-22070859</v>
      </c>
      <c r="D13" s="317">
        <v>-23629510</v>
      </c>
    </row>
    <row r="14" spans="1:4" s="38" customFormat="1" ht="21.75" customHeight="1">
      <c r="A14" s="314" t="s">
        <v>363</v>
      </c>
      <c r="B14" s="245" t="s">
        <v>874</v>
      </c>
      <c r="C14" s="246">
        <v>58494821</v>
      </c>
      <c r="D14" s="315">
        <v>23775827</v>
      </c>
    </row>
    <row r="15" spans="1:4" s="38" customFormat="1" ht="21.75" customHeight="1">
      <c r="A15" s="314" t="s">
        <v>364</v>
      </c>
      <c r="B15" s="245" t="s">
        <v>875</v>
      </c>
      <c r="C15" s="246">
        <v>25678900</v>
      </c>
      <c r="D15" s="315">
        <v>0</v>
      </c>
    </row>
    <row r="16" spans="1:4" s="38" customFormat="1" ht="21.75" customHeight="1">
      <c r="A16" s="316" t="s">
        <v>365</v>
      </c>
      <c r="B16" s="247" t="s">
        <v>876</v>
      </c>
      <c r="C16" s="248">
        <v>32815921</v>
      </c>
      <c r="D16" s="317">
        <v>23775827</v>
      </c>
    </row>
    <row r="17" spans="1:4" s="38" customFormat="1" ht="21.75" customHeight="1">
      <c r="A17" s="316" t="s">
        <v>366</v>
      </c>
      <c r="B17" s="247" t="s">
        <v>877</v>
      </c>
      <c r="C17" s="248">
        <v>10745062</v>
      </c>
      <c r="D17" s="317">
        <v>146317</v>
      </c>
    </row>
    <row r="18" spans="1:4" s="38" customFormat="1" ht="21.75" customHeight="1">
      <c r="A18" s="314" t="s">
        <v>367</v>
      </c>
      <c r="B18" s="245" t="s">
        <v>878</v>
      </c>
      <c r="C18" s="246">
        <v>0</v>
      </c>
      <c r="D18" s="315">
        <v>0</v>
      </c>
    </row>
    <row r="19" spans="1:4" s="38" customFormat="1" ht="21.75" customHeight="1">
      <c r="A19" s="314" t="s">
        <v>368</v>
      </c>
      <c r="B19" s="245" t="s">
        <v>879</v>
      </c>
      <c r="C19" s="246">
        <v>0</v>
      </c>
      <c r="D19" s="315">
        <v>0</v>
      </c>
    </row>
    <row r="20" spans="1:4" s="38" customFormat="1" ht="21.75" customHeight="1">
      <c r="A20" s="316" t="s">
        <v>369</v>
      </c>
      <c r="B20" s="247" t="s">
        <v>880</v>
      </c>
      <c r="C20" s="248">
        <v>0</v>
      </c>
      <c r="D20" s="317">
        <v>0</v>
      </c>
    </row>
    <row r="21" spans="1:4" s="38" customFormat="1" ht="21.75" customHeight="1">
      <c r="A21" s="314" t="s">
        <v>370</v>
      </c>
      <c r="B21" s="245" t="s">
        <v>881</v>
      </c>
      <c r="C21" s="246">
        <v>0</v>
      </c>
      <c r="D21" s="315">
        <v>0</v>
      </c>
    </row>
    <row r="22" spans="1:4" s="38" customFormat="1" ht="21.75" customHeight="1">
      <c r="A22" s="314" t="s">
        <v>371</v>
      </c>
      <c r="B22" s="245" t="s">
        <v>882</v>
      </c>
      <c r="C22" s="246">
        <v>0</v>
      </c>
      <c r="D22" s="315">
        <v>0</v>
      </c>
    </row>
    <row r="23" spans="1:4" s="38" customFormat="1" ht="21.75" customHeight="1">
      <c r="A23" s="316" t="s">
        <v>372</v>
      </c>
      <c r="B23" s="247" t="s">
        <v>883</v>
      </c>
      <c r="C23" s="248">
        <v>0</v>
      </c>
      <c r="D23" s="317">
        <v>0</v>
      </c>
    </row>
    <row r="24" spans="1:4" s="38" customFormat="1" ht="21.75" customHeight="1">
      <c r="A24" s="316" t="s">
        <v>373</v>
      </c>
      <c r="B24" s="247" t="s">
        <v>884</v>
      </c>
      <c r="C24" s="248">
        <v>0</v>
      </c>
      <c r="D24" s="317">
        <v>0</v>
      </c>
    </row>
    <row r="25" spans="1:4" s="38" customFormat="1" ht="21.75" customHeight="1">
      <c r="A25" s="316" t="s">
        <v>374</v>
      </c>
      <c r="B25" s="247" t="s">
        <v>885</v>
      </c>
      <c r="C25" s="248">
        <v>10745062</v>
      </c>
      <c r="D25" s="317">
        <v>146317</v>
      </c>
    </row>
    <row r="26" spans="1:4" s="38" customFormat="1" ht="21.75" customHeight="1">
      <c r="A26" s="316" t="s">
        <v>375</v>
      </c>
      <c r="B26" s="247" t="s">
        <v>886</v>
      </c>
      <c r="C26" s="248">
        <v>0</v>
      </c>
      <c r="D26" s="317">
        <v>0</v>
      </c>
    </row>
    <row r="27" spans="1:4" s="38" customFormat="1" ht="21.75" customHeight="1">
      <c r="A27" s="316" t="s">
        <v>376</v>
      </c>
      <c r="B27" s="247" t="s">
        <v>887</v>
      </c>
      <c r="C27" s="248">
        <v>10745062</v>
      </c>
      <c r="D27" s="317">
        <v>146317</v>
      </c>
    </row>
    <row r="28" spans="1:4" s="38" customFormat="1" ht="31.5" customHeight="1">
      <c r="A28" s="316" t="s">
        <v>377</v>
      </c>
      <c r="B28" s="247" t="s">
        <v>888</v>
      </c>
      <c r="C28" s="248">
        <v>0</v>
      </c>
      <c r="D28" s="317">
        <v>0</v>
      </c>
    </row>
    <row r="29" spans="1:4" s="38" customFormat="1" ht="21.75" customHeight="1">
      <c r="A29" s="316" t="s">
        <v>378</v>
      </c>
      <c r="B29" s="247" t="s">
        <v>889</v>
      </c>
      <c r="C29" s="248">
        <v>0</v>
      </c>
      <c r="D29" s="317">
        <v>0</v>
      </c>
    </row>
    <row r="30" spans="1:4" s="38" customFormat="1" ht="30" customHeight="1" thickBot="1">
      <c r="A30" s="826" t="s">
        <v>380</v>
      </c>
      <c r="B30" s="794"/>
      <c r="C30" s="829">
        <f>SUM(C25+D25)</f>
        <v>10891379</v>
      </c>
      <c r="D30" s="830"/>
    </row>
  </sheetData>
  <sheetProtection/>
  <mergeCells count="7">
    <mergeCell ref="A1:D1"/>
    <mergeCell ref="A6:D6"/>
    <mergeCell ref="A5:D5"/>
    <mergeCell ref="A30:B30"/>
    <mergeCell ref="B4:D4"/>
    <mergeCell ref="C8:D8"/>
    <mergeCell ref="C30:D30"/>
  </mergeCells>
  <printOptions/>
  <pageMargins left="0.36" right="0.39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lang.zsanett</cp:lastModifiedBy>
  <cp:lastPrinted>2018-06-01T09:43:44Z</cp:lastPrinted>
  <dcterms:created xsi:type="dcterms:W3CDTF">2011-11-25T07:46:57Z</dcterms:created>
  <dcterms:modified xsi:type="dcterms:W3CDTF">2018-06-07T12:37:49Z</dcterms:modified>
  <cp:category/>
  <cp:version/>
  <cp:contentType/>
  <cp:contentStatus/>
</cp:coreProperties>
</file>