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225" windowHeight="8790" firstSheet="5" activeTab="11"/>
  </bookViews>
  <sheets>
    <sheet name="1. Mérleg" sheetId="1" r:id="rId1"/>
    <sheet name="2. MűkBev" sheetId="2" r:id="rId2"/>
    <sheet name="3. MűkTám" sheetId="3" r:id="rId3"/>
    <sheet name="4. MűkKözhat" sheetId="4" r:id="rId4"/>
    <sheet name="5. MűkBev" sheetId="5" r:id="rId5"/>
    <sheet name="6. MűkKiad" sheetId="6" r:id="rId6"/>
    <sheet name="7. MűkEllátottak" sheetId="7" r:id="rId7"/>
    <sheet name="8. MűkEgyébkiad" sheetId="8" r:id="rId8"/>
    <sheet name="9. FelhalBev" sheetId="9" r:id="rId9"/>
    <sheet name="10. FelhalKiad" sheetId="10" r:id="rId10"/>
    <sheet name="11. Létszám" sheetId="11" r:id="rId11"/>
    <sheet name="12. Ütemterv" sheetId="12" r:id="rId12"/>
  </sheets>
  <externalReferences>
    <externalReference r:id="rId15"/>
  </externalReferences>
  <definedNames>
    <definedName name="Excel_BuiltIn_Print_Area_1_1">'1. Mérleg'!$B$1:$C$43</definedName>
    <definedName name="Excel_BuiltIn_Print_Area_3_1">#REF!</definedName>
    <definedName name="_xlnm.Print_Titles" localSheetId="0">'1. Mérleg'!$1:$5</definedName>
    <definedName name="_xlnm.Print_Area" localSheetId="0">'1. Mérleg'!$A$1:$F$46</definedName>
    <definedName name="_xlnm.Print_Area" localSheetId="2">'3. MűkTám'!$A$1:$I$31</definedName>
  </definedNames>
  <calcPr fullCalcOnLoad="1"/>
</workbook>
</file>

<file path=xl/sharedStrings.xml><?xml version="1.0" encoding="utf-8"?>
<sst xmlns="http://schemas.openxmlformats.org/spreadsheetml/2006/main" count="421" uniqueCount="192">
  <si>
    <t>E</t>
  </si>
  <si>
    <t>A</t>
  </si>
  <si>
    <t>B</t>
  </si>
  <si>
    <t>C</t>
  </si>
  <si>
    <t>D</t>
  </si>
  <si>
    <t>F</t>
  </si>
  <si>
    <t>G</t>
  </si>
  <si>
    <t>H</t>
  </si>
  <si>
    <t>szociális étkeztetés</t>
  </si>
  <si>
    <t>összesen</t>
  </si>
  <si>
    <t>átengedett központi adó</t>
  </si>
  <si>
    <t>gépjárműadó</t>
  </si>
  <si>
    <t>helyi adók</t>
  </si>
  <si>
    <t>iparűzési adó</t>
  </si>
  <si>
    <t>kommunális adó</t>
  </si>
  <si>
    <t>CÍMEK MINDÖSSZESEN</t>
  </si>
  <si>
    <t>ebből:</t>
  </si>
  <si>
    <t>teljes munkaidős</t>
  </si>
  <si>
    <t>részmunkaidős</t>
  </si>
  <si>
    <t>külső munkavállaló</t>
  </si>
  <si>
    <t>Január</t>
  </si>
  <si>
    <t>Február</t>
  </si>
  <si>
    <t>Március</t>
  </si>
  <si>
    <t>Április</t>
  </si>
  <si>
    <t xml:space="preserve">Május </t>
  </si>
  <si>
    <t>Június</t>
  </si>
  <si>
    <t xml:space="preserve">Július </t>
  </si>
  <si>
    <t>Augusztus</t>
  </si>
  <si>
    <t>Szeptember</t>
  </si>
  <si>
    <t>Október</t>
  </si>
  <si>
    <t>November</t>
  </si>
  <si>
    <t xml:space="preserve">December </t>
  </si>
  <si>
    <t>Összesen</t>
  </si>
  <si>
    <t>Közhatalmi bevételek</t>
  </si>
  <si>
    <t>ÖSSZES BEVÉTEL</t>
  </si>
  <si>
    <t>ÖSSZES KIADÁS</t>
  </si>
  <si>
    <t>HÁRSKÚT KÖZSÉG ÖNKORMÁNYZATA</t>
  </si>
  <si>
    <t>Működési bevételek</t>
  </si>
  <si>
    <t>Személyi juttatások</t>
  </si>
  <si>
    <t>Dologi kiadások</t>
  </si>
  <si>
    <t xml:space="preserve">HÁRSKÚT KÖZSÉG ÖNKORMÁNYZATA </t>
  </si>
  <si>
    <t>szállásdíj</t>
  </si>
  <si>
    <t>bérleti díj</t>
  </si>
  <si>
    <t>idegenforgalmi adó</t>
  </si>
  <si>
    <t>egyéb közhatalmi bevételek</t>
  </si>
  <si>
    <t>Települési önkormányzatok egyes köznevelési feladatainak támogatása</t>
  </si>
  <si>
    <t xml:space="preserve">óvodapedagógusok bértámogatása </t>
  </si>
  <si>
    <t>segítők bértámogatása</t>
  </si>
  <si>
    <t>óvodapedagógusok átlagbérének és közterheinek elismert pótlólagos összege</t>
  </si>
  <si>
    <t>kiegészítő támogatás az óvodapedagógusok minősítéséből adódó többletkiadásokhoz</t>
  </si>
  <si>
    <t>tanayagondnoki szolgáltatás</t>
  </si>
  <si>
    <t>Tartalékok</t>
  </si>
  <si>
    <t xml:space="preserve">C </t>
  </si>
  <si>
    <t>I</t>
  </si>
  <si>
    <t>J</t>
  </si>
  <si>
    <t>K</t>
  </si>
  <si>
    <t>L</t>
  </si>
  <si>
    <t>M</t>
  </si>
  <si>
    <t>N</t>
  </si>
  <si>
    <t>Egyes szociális és gyermekjóléti feladatok támogatása</t>
  </si>
  <si>
    <t>gyermekétkeztetés támogatása - üzemeltetés</t>
  </si>
  <si>
    <t>gyermekétkeztetés támogatása - bér</t>
  </si>
  <si>
    <t>Önkormányzatok működésének általános támogatása</t>
  </si>
  <si>
    <t>Szociális feladatok egyéb támogatása</t>
  </si>
  <si>
    <t>Települési önkormányzatok nyilvános könyvtári és közművelődési feladatainak támogatása</t>
  </si>
  <si>
    <t>orvosi ügyeleti hozzájárulás</t>
  </si>
  <si>
    <t>fogorvosi ügyeleti hozzájárulás</t>
  </si>
  <si>
    <t>Beruházások</t>
  </si>
  <si>
    <t>Felújítások</t>
  </si>
  <si>
    <t>Egyéb felhalmozási célú kiadások</t>
  </si>
  <si>
    <t>igazgatási szolgáltatási díjak</t>
  </si>
  <si>
    <t>egyéb bírság</t>
  </si>
  <si>
    <t>Megnevezés</t>
  </si>
  <si>
    <t>BEVÉTELEK</t>
  </si>
  <si>
    <t>KIADÁSOK</t>
  </si>
  <si>
    <t>Munkaadót terhelő járulékok és szoc.hozzájár. adó</t>
  </si>
  <si>
    <t>Ellátottak pénzbeli juttatásai</t>
  </si>
  <si>
    <t>Egyéb működési célú kiadások</t>
  </si>
  <si>
    <t>Felhalmozási célú támogatások államházt.-n belülről</t>
  </si>
  <si>
    <t>Felhalmozási bevételek</t>
  </si>
  <si>
    <t>Finanszírozási bevételek összesen</t>
  </si>
  <si>
    <t>Költségvetési kiadások összesen</t>
  </si>
  <si>
    <t>Finanszírozási kiadások összesen</t>
  </si>
  <si>
    <t>I.  Hárskút Község Önkormányzata</t>
  </si>
  <si>
    <t>II. Hárskúti Német Nemzetiségi Óvoda</t>
  </si>
  <si>
    <t>Működési célú támogatások államháztartáson belülről</t>
  </si>
  <si>
    <t>Működési célú átvett pénzeszközök</t>
  </si>
  <si>
    <t>2017. évi működési költségvetési bevételek</t>
  </si>
  <si>
    <t>Eredeti előirányzat</t>
  </si>
  <si>
    <t>Módosított előirányzat</t>
  </si>
  <si>
    <t>Cím</t>
  </si>
  <si>
    <t>Alcím</t>
  </si>
  <si>
    <t>2017. évi működési bevételek jocímenként</t>
  </si>
  <si>
    <t>I. Hárskút Község Önkormányzata</t>
  </si>
  <si>
    <t>I. Cím összesen</t>
  </si>
  <si>
    <t>II. Cím összesen</t>
  </si>
  <si>
    <t>adatok forintban</t>
  </si>
  <si>
    <t>Szolgáltatások ellenértéke</t>
  </si>
  <si>
    <t>rendelő fűtés</t>
  </si>
  <si>
    <t>közterület használati díj</t>
  </si>
  <si>
    <t>Közvetített szolgáltatások ellenértéke</t>
  </si>
  <si>
    <t>Tulajdonosi bevételek</t>
  </si>
  <si>
    <t>Kamatbevételek</t>
  </si>
  <si>
    <t>Egyéb működési bevételek</t>
  </si>
  <si>
    <t>kötbér</t>
  </si>
  <si>
    <t>Ellátási díjak</t>
  </si>
  <si>
    <t>óvodaműködtetési támogatás</t>
  </si>
  <si>
    <t>házi segítségnyújtás - szociális segítés</t>
  </si>
  <si>
    <t>házi segítségnyújtás - személyi gondozás</t>
  </si>
  <si>
    <t>Egyéb működési célú támogatások államháztartáson belülről</t>
  </si>
  <si>
    <t>Önkormányzatok működési támogatásai</t>
  </si>
  <si>
    <t>gyermekvédelmi támogatás Erzsébet utalvány</t>
  </si>
  <si>
    <t>közfoglalkoztatás bér és járuléktámogatása</t>
  </si>
  <si>
    <t>2017. évi működési célú támogatások államháztartáson belülről jogcímenként</t>
  </si>
  <si>
    <t>2017. évi közhatalmi bevételek jogcímenként</t>
  </si>
  <si>
    <t>telekadó</t>
  </si>
  <si>
    <t>késedelmi pótlék</t>
  </si>
  <si>
    <t>2017. évi működési költségvetési kiadások</t>
  </si>
  <si>
    <t>Munkaadókat terhelő járulékok és szociális hozzájárulási adó</t>
  </si>
  <si>
    <t>2017. évi ellátottak pénzbeli juttatásai jogcímenként</t>
  </si>
  <si>
    <t>Lakhatáshoz kapcsolódó rendszeres kiadások viseléséhez</t>
  </si>
  <si>
    <t>Települési támogatás</t>
  </si>
  <si>
    <t>Temetési támogatás</t>
  </si>
  <si>
    <t>Egyéb rendkívüli települési támogatás</t>
  </si>
  <si>
    <t>Iskoláztatási támogatás (bérlettérítés)</t>
  </si>
  <si>
    <t>2017. évi egyéb működési célú kiadások jogcímenként</t>
  </si>
  <si>
    <t>Egyéb működési célú támogatások államháztartáson belülre</t>
  </si>
  <si>
    <t>Előző évi elszámolásból származó kiadások</t>
  </si>
  <si>
    <t>Márkói Közös Önkormányzati Hivatal működéséhez hozzájárulás</t>
  </si>
  <si>
    <t>Herend Környéki Önkormányzatok Család és Gyermekjóléti Szolgálatot Fenntartó Társulása működéséhez hozzájárulás</t>
  </si>
  <si>
    <t>Egyéb működési célú támogatások államháztartáson kívülre</t>
  </si>
  <si>
    <t>Hárskút Sport Egyesület</t>
  </si>
  <si>
    <t>Bursa Hungarica</t>
  </si>
  <si>
    <t>Felhalmozási tartalék</t>
  </si>
  <si>
    <t>Működési tartalék</t>
  </si>
  <si>
    <t>2017. évi felhalmozási költségvetési bevételek</t>
  </si>
  <si>
    <t>Felhalmozási célú támogatások államháztartáson belülről</t>
  </si>
  <si>
    <t>Felhalmozási bevételek immateriális javak, tárgyi eszközök értékesítéséből</t>
  </si>
  <si>
    <t>Felhalmozási célú átvett pénzeszközök</t>
  </si>
  <si>
    <t>Faluház projekt</t>
  </si>
  <si>
    <t>óvoda</t>
  </si>
  <si>
    <t>orvosi rendelő</t>
  </si>
  <si>
    <t>posta és kiszolgáló épületek</t>
  </si>
  <si>
    <t>posta biztonsági berendezések</t>
  </si>
  <si>
    <t>3 db teakonyha bútor</t>
  </si>
  <si>
    <t>óvodai konyha</t>
  </si>
  <si>
    <t>hivatal</t>
  </si>
  <si>
    <t>2 db asztal az orvosi rendelőbe</t>
  </si>
  <si>
    <t>Rákóczi utcai járdafelújítás, árokjavítás</t>
  </si>
  <si>
    <t>Mobiltároló betonalap</t>
  </si>
  <si>
    <t>Vízvezeték csőcsere földmunkája</t>
  </si>
  <si>
    <t>Első lakáshoz jutók támogatása</t>
  </si>
  <si>
    <t>Bakonykarszt Zrt. felé a fejlesztési források egyenlegének törlesztése</t>
  </si>
  <si>
    <t>új óvoda berendezéséhez kisértékű tárgyi eszközök beszerzése</t>
  </si>
  <si>
    <t>2017. évi felhalmozási költségvetési kiadások</t>
  </si>
  <si>
    <t>Közfoglalkoztatottak</t>
  </si>
  <si>
    <t>2017. évi létszámkeret</t>
  </si>
  <si>
    <t>Hárskút Község Önkormányzata</t>
  </si>
  <si>
    <t>Hárskúti Német Nemzetiségi Óvoda</t>
  </si>
  <si>
    <t>Bérkompenzáció támogatása</t>
  </si>
  <si>
    <t>Államháztartáson belüli megelőlegezések</t>
  </si>
  <si>
    <t>Konszolidálást követően összesen</t>
  </si>
  <si>
    <t xml:space="preserve">B </t>
  </si>
  <si>
    <t>Működési bevételek összesen:</t>
  </si>
  <si>
    <t>Közhatalmi bevétek</t>
  </si>
  <si>
    <t>Felhalmozási bevételek összesen:</t>
  </si>
  <si>
    <t>Előző évi költségvetési maradvány igénybevétele (alaptevékenység)</t>
  </si>
  <si>
    <t>Finanszírozási bevételek összesen:</t>
  </si>
  <si>
    <t>BEVÉTELEK összesen:</t>
  </si>
  <si>
    <t>Működési kiadások összesen:</t>
  </si>
  <si>
    <t>Elvonások és befizetések</t>
  </si>
  <si>
    <t>Felhalmozási kiadások összesen:</t>
  </si>
  <si>
    <t>Finanszírozási kiadások összesen:</t>
  </si>
  <si>
    <t>Államháztartáson belüli megelőlegezés visszafizetése</t>
  </si>
  <si>
    <t>Központi, irányító szervi támogatások</t>
  </si>
  <si>
    <t>KIADÁSOK összesen:</t>
  </si>
  <si>
    <t xml:space="preserve">2017. évi költségvetés összevont mérlege </t>
  </si>
  <si>
    <t>Munkaadót terhelő járulékok és szociális hozzájárulási adó</t>
  </si>
  <si>
    <t>Családi támogatások</t>
  </si>
  <si>
    <t>Erzsébet-utalvány rendszeres gyermekvédelmi kedvezményben részesülőknek</t>
  </si>
  <si>
    <t>Hárskút Község Önkormányzata 2017. évi előirányzat-felhasználási ütemterve</t>
  </si>
  <si>
    <t>fő</t>
  </si>
  <si>
    <t>Költségvetési bevételek összesen</t>
  </si>
  <si>
    <t>Működési finanszírozási bevételek</t>
  </si>
  <si>
    <t>Központi, irányítószervi támogatás</t>
  </si>
  <si>
    <t>Felhalmozási finanszírozási bevételek</t>
  </si>
  <si>
    <t>Működési finanszírozási kiadások</t>
  </si>
  <si>
    <t>Felhalmozási finanszírozási kiadások</t>
  </si>
  <si>
    <t>Előző évi pénzmaradvány - működési</t>
  </si>
  <si>
    <t>Előző évi pénzmaradvány - felhalmozási</t>
  </si>
  <si>
    <t>Államháztartáson belüli megelőlegezések - működési</t>
  </si>
  <si>
    <t>Államháztartáson belüli megelőleg. visszafiz. - működési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</si>
</sst>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  <numFmt numFmtId="175" formatCode="#,##0_ ;\-#,##0\ "/>
    <numFmt numFmtId="176" formatCode="0.0"/>
    <numFmt numFmtId="177" formatCode="0.0%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5" fillId="4" borderId="0" applyNumberFormat="0" applyBorder="0" applyAlignment="0" applyProtection="0"/>
    <xf numFmtId="0" fontId="36" fillId="22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165" fontId="7" fillId="0" borderId="0" xfId="40" applyNumberFormat="1" applyFont="1" applyBorder="1" applyAlignment="1">
      <alignment/>
    </xf>
    <xf numFmtId="0" fontId="15" fillId="0" borderId="0" xfId="0" applyFont="1" applyAlignment="1">
      <alignment horizontal="right"/>
    </xf>
    <xf numFmtId="3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65" fontId="0" fillId="0" borderId="0" xfId="40" applyNumberFormat="1" applyFont="1" applyAlignment="1">
      <alignment/>
    </xf>
    <xf numFmtId="0" fontId="16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165" fontId="15" fillId="0" borderId="0" xfId="40" applyNumberFormat="1" applyFont="1" applyAlignment="1">
      <alignment horizontal="right"/>
    </xf>
    <xf numFmtId="0" fontId="5" fillId="0" borderId="12" xfId="0" applyFont="1" applyBorder="1" applyAlignment="1">
      <alignment horizontal="left"/>
    </xf>
    <xf numFmtId="3" fontId="16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 vertical="center"/>
    </xf>
    <xf numFmtId="3" fontId="16" fillId="0" borderId="27" xfId="0" applyNumberFormat="1" applyFont="1" applyBorder="1" applyAlignment="1">
      <alignment shrinkToFit="1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1" fillId="0" borderId="22" xfId="40" applyNumberFormat="1" applyFont="1" applyBorder="1" applyAlignment="1">
      <alignment horizontal="right" vertical="center"/>
    </xf>
    <xf numFmtId="3" fontId="5" fillId="0" borderId="23" xfId="40" applyNumberFormat="1" applyFont="1" applyBorder="1" applyAlignment="1">
      <alignment horizontal="right" vertical="center"/>
    </xf>
    <xf numFmtId="3" fontId="1" fillId="0" borderId="18" xfId="40" applyNumberFormat="1" applyFont="1" applyBorder="1" applyAlignment="1">
      <alignment horizontal="right" vertical="center"/>
    </xf>
    <xf numFmtId="3" fontId="9" fillId="0" borderId="18" xfId="40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shrinkToFit="1"/>
    </xf>
    <xf numFmtId="0" fontId="16" fillId="0" borderId="29" xfId="0" applyFont="1" applyBorder="1" applyAlignment="1">
      <alignment horizontal="center" shrinkToFit="1"/>
    </xf>
    <xf numFmtId="3" fontId="16" fillId="0" borderId="30" xfId="0" applyNumberFormat="1" applyFont="1" applyBorder="1" applyAlignment="1">
      <alignment shrinkToFit="1"/>
    </xf>
    <xf numFmtId="3" fontId="16" fillId="0" borderId="31" xfId="0" applyNumberFormat="1" applyFont="1" applyBorder="1" applyAlignment="1">
      <alignment/>
    </xf>
    <xf numFmtId="3" fontId="16" fillId="0" borderId="31" xfId="0" applyNumberFormat="1" applyFont="1" applyBorder="1" applyAlignment="1">
      <alignment wrapText="1"/>
    </xf>
    <xf numFmtId="3" fontId="17" fillId="0" borderId="31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33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3" fontId="17" fillId="0" borderId="3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6" fillId="0" borderId="36" xfId="0" applyFont="1" applyBorder="1" applyAlignment="1">
      <alignment horizontal="center" shrinkToFit="1"/>
    </xf>
    <xf numFmtId="3" fontId="16" fillId="0" borderId="37" xfId="0" applyNumberFormat="1" applyFont="1" applyBorder="1" applyAlignment="1">
      <alignment shrinkToFit="1"/>
    </xf>
    <xf numFmtId="3" fontId="16" fillId="0" borderId="38" xfId="0" applyNumberFormat="1" applyFont="1" applyBorder="1" applyAlignment="1">
      <alignment/>
    </xf>
    <xf numFmtId="3" fontId="16" fillId="0" borderId="38" xfId="0" applyNumberFormat="1" applyFont="1" applyBorder="1" applyAlignment="1">
      <alignment wrapText="1"/>
    </xf>
    <xf numFmtId="3" fontId="17" fillId="0" borderId="38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165" fontId="16" fillId="0" borderId="41" xfId="40" applyNumberFormat="1" applyFont="1" applyBorder="1" applyAlignment="1">
      <alignment horizontal="center" shrinkToFit="1"/>
    </xf>
    <xf numFmtId="3" fontId="16" fillId="0" borderId="42" xfId="40" applyNumberFormat="1" applyFont="1" applyBorder="1" applyAlignment="1">
      <alignment shrinkToFit="1"/>
    </xf>
    <xf numFmtId="3" fontId="7" fillId="0" borderId="21" xfId="40" applyNumberFormat="1" applyFont="1" applyBorder="1" applyAlignment="1">
      <alignment/>
    </xf>
    <xf numFmtId="3" fontId="7" fillId="0" borderId="43" xfId="40" applyNumberFormat="1" applyFont="1" applyBorder="1" applyAlignment="1">
      <alignment/>
    </xf>
    <xf numFmtId="3" fontId="17" fillId="0" borderId="44" xfId="40" applyNumberFormat="1" applyFont="1" applyBorder="1" applyAlignment="1">
      <alignment/>
    </xf>
    <xf numFmtId="3" fontId="7" fillId="0" borderId="45" xfId="40" applyNumberFormat="1" applyFont="1" applyBorder="1" applyAlignment="1">
      <alignment/>
    </xf>
    <xf numFmtId="3" fontId="17" fillId="0" borderId="44" xfId="4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0" fillId="0" borderId="46" xfId="0" applyFont="1" applyBorder="1" applyAlignment="1">
      <alignment horizontal="center" vertical="center"/>
    </xf>
    <xf numFmtId="165" fontId="6" fillId="0" borderId="47" xfId="40" applyNumberFormat="1" applyFont="1" applyBorder="1" applyAlignment="1">
      <alignment horizontal="center" vertical="center" wrapText="1"/>
    </xf>
    <xf numFmtId="165" fontId="6" fillId="0" borderId="48" xfId="4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1" fillId="0" borderId="47" xfId="40" applyNumberFormat="1" applyFont="1" applyBorder="1" applyAlignment="1">
      <alignment horizontal="center" vertical="center" wrapText="1"/>
    </xf>
    <xf numFmtId="165" fontId="1" fillId="0" borderId="48" xfId="40" applyNumberFormat="1" applyFont="1" applyBorder="1" applyAlignment="1">
      <alignment horizontal="center" vertical="center" wrapText="1"/>
    </xf>
    <xf numFmtId="3" fontId="0" fillId="0" borderId="22" xfId="40" applyNumberFormat="1" applyFont="1" applyFill="1" applyBorder="1" applyAlignment="1">
      <alignment vertical="center"/>
    </xf>
    <xf numFmtId="3" fontId="0" fillId="22" borderId="49" xfId="40" applyNumberFormat="1" applyFont="1" applyFill="1" applyBorder="1" applyAlignment="1">
      <alignment vertical="center"/>
    </xf>
    <xf numFmtId="3" fontId="0" fillId="22" borderId="50" xfId="40" applyNumberFormat="1" applyFont="1" applyFill="1" applyBorder="1" applyAlignment="1">
      <alignment vertical="center"/>
    </xf>
    <xf numFmtId="3" fontId="0" fillId="0" borderId="22" xfId="40" applyNumberFormat="1" applyFont="1" applyBorder="1" applyAlignment="1">
      <alignment vertical="center"/>
    </xf>
    <xf numFmtId="3" fontId="0" fillId="0" borderId="51" xfId="40" applyNumberFormat="1" applyFont="1" applyBorder="1" applyAlignment="1">
      <alignment vertical="center"/>
    </xf>
    <xf numFmtId="3" fontId="0" fillId="22" borderId="15" xfId="40" applyNumberFormat="1" applyFont="1" applyFill="1" applyBorder="1" applyAlignment="1">
      <alignment vertical="center"/>
    </xf>
    <xf numFmtId="3" fontId="1" fillId="0" borderId="18" xfId="40" applyNumberFormat="1" applyFont="1" applyBorder="1" applyAlignment="1">
      <alignment vertical="center"/>
    </xf>
    <xf numFmtId="3" fontId="1" fillId="22" borderId="20" xfId="40" applyNumberFormat="1" applyFont="1" applyFill="1" applyBorder="1" applyAlignment="1">
      <alignment vertical="center"/>
    </xf>
    <xf numFmtId="3" fontId="1" fillId="22" borderId="52" xfId="4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2" borderId="50" xfId="0" applyFont="1" applyFill="1" applyBorder="1" applyAlignment="1">
      <alignment vertical="center"/>
    </xf>
    <xf numFmtId="49" fontId="0" fillId="0" borderId="21" xfId="0" applyNumberFormat="1" applyBorder="1" applyAlignment="1">
      <alignment horizontal="left" vertical="center"/>
    </xf>
    <xf numFmtId="3" fontId="0" fillId="0" borderId="23" xfId="0" applyNumberFormat="1" applyBorder="1" applyAlignment="1">
      <alignment vertical="center"/>
    </xf>
    <xf numFmtId="0" fontId="0" fillId="22" borderId="55" xfId="0" applyFill="1" applyBorder="1" applyAlignment="1">
      <alignment vertical="center"/>
    </xf>
    <xf numFmtId="0" fontId="0" fillId="22" borderId="56" xfId="0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0" fillId="22" borderId="57" xfId="0" applyFill="1" applyBorder="1" applyAlignment="1">
      <alignment vertical="center"/>
    </xf>
    <xf numFmtId="0" fontId="1" fillId="0" borderId="5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vertical="center"/>
    </xf>
    <xf numFmtId="0" fontId="0" fillId="22" borderId="50" xfId="0" applyFill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3" fontId="1" fillId="0" borderId="18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0" fillId="22" borderId="58" xfId="40" applyNumberFormat="1" applyFont="1" applyFill="1" applyBorder="1" applyAlignment="1">
      <alignment vertical="center"/>
    </xf>
    <xf numFmtId="0" fontId="0" fillId="0" borderId="44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165" fontId="1" fillId="22" borderId="55" xfId="40" applyNumberFormat="1" applyFont="1" applyFill="1" applyBorder="1" applyAlignment="1">
      <alignment horizontal="center" vertical="center"/>
    </xf>
    <xf numFmtId="165" fontId="1" fillId="22" borderId="55" xfId="40" applyNumberFormat="1" applyFont="1" applyFill="1" applyBorder="1" applyAlignment="1">
      <alignment horizontal="center" vertical="center" wrapText="1"/>
    </xf>
    <xf numFmtId="165" fontId="5" fillId="22" borderId="55" xfId="40" applyNumberFormat="1" applyFont="1" applyFill="1" applyBorder="1" applyAlignment="1">
      <alignment horizontal="center" vertical="center" wrapText="1"/>
    </xf>
    <xf numFmtId="165" fontId="5" fillId="22" borderId="55" xfId="40" applyNumberFormat="1" applyFont="1" applyFill="1" applyBorder="1" applyAlignment="1">
      <alignment horizontal="center" vertical="center" wrapText="1"/>
    </xf>
    <xf numFmtId="165" fontId="4" fillId="22" borderId="55" xfId="40" applyNumberFormat="1" applyFont="1" applyFill="1" applyBorder="1" applyAlignment="1">
      <alignment horizontal="center" vertical="center" wrapText="1"/>
    </xf>
    <xf numFmtId="165" fontId="7" fillId="22" borderId="55" xfId="40" applyNumberFormat="1" applyFont="1" applyFill="1" applyBorder="1" applyAlignment="1">
      <alignment horizontal="center" vertical="center"/>
    </xf>
    <xf numFmtId="165" fontId="5" fillId="22" borderId="55" xfId="40" applyNumberFormat="1" applyFont="1" applyFill="1" applyBorder="1" applyAlignment="1">
      <alignment horizontal="center" vertical="center"/>
    </xf>
    <xf numFmtId="165" fontId="7" fillId="22" borderId="55" xfId="40" applyNumberFormat="1" applyFont="1" applyFill="1" applyBorder="1" applyAlignment="1">
      <alignment horizontal="center" vertical="center"/>
    </xf>
    <xf numFmtId="165" fontId="7" fillId="22" borderId="56" xfId="40" applyNumberFormat="1" applyFont="1" applyFill="1" applyBorder="1" applyAlignment="1">
      <alignment horizontal="center" vertical="center"/>
    </xf>
    <xf numFmtId="165" fontId="0" fillId="22" borderId="55" xfId="40" applyNumberFormat="1" applyFont="1" applyFill="1" applyBorder="1" applyAlignment="1">
      <alignment horizontal="center" vertical="center"/>
    </xf>
    <xf numFmtId="165" fontId="0" fillId="22" borderId="56" xfId="40" applyNumberFormat="1" applyFont="1" applyFill="1" applyBorder="1" applyAlignment="1">
      <alignment horizontal="center" vertical="center"/>
    </xf>
    <xf numFmtId="3" fontId="1" fillId="22" borderId="57" xfId="40" applyNumberFormat="1" applyFont="1" applyFill="1" applyBorder="1" applyAlignment="1">
      <alignment horizontal="right" vertical="center"/>
    </xf>
    <xf numFmtId="3" fontId="1" fillId="22" borderId="57" xfId="4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165" fontId="1" fillId="22" borderId="50" xfId="40" applyNumberFormat="1" applyFont="1" applyFill="1" applyBorder="1" applyAlignment="1">
      <alignment vertical="center"/>
    </xf>
    <xf numFmtId="165" fontId="1" fillId="0" borderId="0" xfId="40" applyNumberFormat="1" applyFont="1" applyBorder="1" applyAlignment="1">
      <alignment vertical="center"/>
    </xf>
    <xf numFmtId="165" fontId="1" fillId="22" borderId="59" xfId="40" applyNumberFormat="1" applyFont="1" applyFill="1" applyBorder="1" applyAlignment="1">
      <alignment vertical="center"/>
    </xf>
    <xf numFmtId="165" fontId="0" fillId="0" borderId="0" xfId="4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65" fontId="5" fillId="0" borderId="0" xfId="4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5" fontId="11" fillId="0" borderId="0" xfId="40" applyNumberFormat="1" applyFont="1" applyBorder="1" applyAlignment="1">
      <alignment horizontal="right" vertical="center" wrapText="1"/>
    </xf>
    <xf numFmtId="0" fontId="0" fillId="0" borderId="44" xfId="0" applyBorder="1" applyAlignment="1">
      <alignment vertical="center" wrapText="1"/>
    </xf>
    <xf numFmtId="165" fontId="4" fillId="0" borderId="0" xfId="4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5" fillId="0" borderId="0" xfId="40" applyNumberFormat="1" applyFont="1" applyBorder="1" applyAlignment="1">
      <alignment vertical="center"/>
    </xf>
    <xf numFmtId="165" fontId="7" fillId="0" borderId="0" xfId="40" applyNumberFormat="1" applyFont="1" applyBorder="1" applyAlignment="1">
      <alignment vertical="center"/>
    </xf>
    <xf numFmtId="165" fontId="6" fillId="0" borderId="0" xfId="40" applyNumberFormat="1" applyFont="1" applyBorder="1" applyAlignment="1">
      <alignment vertical="center"/>
    </xf>
    <xf numFmtId="165" fontId="0" fillId="0" borderId="0" xfId="40" applyNumberFormat="1" applyFont="1" applyBorder="1" applyAlignment="1">
      <alignment vertical="center"/>
    </xf>
    <xf numFmtId="165" fontId="1" fillId="0" borderId="0" xfId="4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3" fontId="0" fillId="0" borderId="5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1" fillId="0" borderId="60" xfId="0" applyFont="1" applyBorder="1" applyAlignment="1">
      <alignment vertical="center"/>
    </xf>
    <xf numFmtId="0" fontId="1" fillId="0" borderId="42" xfId="0" applyFont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3" fontId="0" fillId="22" borderId="50" xfId="0" applyNumberFormat="1" applyFont="1" applyFill="1" applyBorder="1" applyAlignment="1">
      <alignment vertical="center"/>
    </xf>
    <xf numFmtId="3" fontId="0" fillId="22" borderId="59" xfId="0" applyNumberFormat="1" applyFont="1" applyFill="1" applyBorder="1" applyAlignment="1">
      <alignment vertical="center"/>
    </xf>
    <xf numFmtId="3" fontId="0" fillId="22" borderId="55" xfId="0" applyNumberFormat="1" applyFont="1" applyFill="1" applyBorder="1" applyAlignment="1">
      <alignment vertical="center"/>
    </xf>
    <xf numFmtId="3" fontId="0" fillId="22" borderId="33" xfId="0" applyNumberFormat="1" applyFont="1" applyFill="1" applyBorder="1" applyAlignment="1">
      <alignment vertical="center"/>
    </xf>
    <xf numFmtId="3" fontId="9" fillId="22" borderId="57" xfId="0" applyNumberFormat="1" applyFont="1" applyFill="1" applyBorder="1" applyAlignment="1">
      <alignment vertical="center"/>
    </xf>
    <xf numFmtId="0" fontId="1" fillId="0" borderId="62" xfId="0" applyFont="1" applyBorder="1" applyAlignment="1">
      <alignment vertical="center"/>
    </xf>
    <xf numFmtId="3" fontId="1" fillId="22" borderId="59" xfId="0" applyNumberFormat="1" applyFont="1" applyFill="1" applyBorder="1" applyAlignment="1">
      <alignment horizontal="right" vertical="center"/>
    </xf>
    <xf numFmtId="3" fontId="10" fillId="22" borderId="55" xfId="0" applyNumberFormat="1" applyFont="1" applyFill="1" applyBorder="1" applyAlignment="1">
      <alignment horizontal="right" vertical="center"/>
    </xf>
    <xf numFmtId="3" fontId="12" fillId="22" borderId="33" xfId="0" applyNumberFormat="1" applyFont="1" applyFill="1" applyBorder="1" applyAlignment="1">
      <alignment horizontal="right" vertical="center"/>
    </xf>
    <xf numFmtId="3" fontId="0" fillId="22" borderId="33" xfId="0" applyNumberFormat="1" applyFill="1" applyBorder="1" applyAlignment="1">
      <alignment horizontal="right" vertical="center"/>
    </xf>
    <xf numFmtId="3" fontId="10" fillId="22" borderId="33" xfId="0" applyNumberFormat="1" applyFont="1" applyFill="1" applyBorder="1" applyAlignment="1">
      <alignment horizontal="right" vertical="center"/>
    </xf>
    <xf numFmtId="3" fontId="0" fillId="22" borderId="55" xfId="0" applyNumberFormat="1" applyFill="1" applyBorder="1" applyAlignment="1">
      <alignment horizontal="right" vertical="center"/>
    </xf>
    <xf numFmtId="3" fontId="10" fillId="22" borderId="55" xfId="0" applyNumberFormat="1" applyFont="1" applyFill="1" applyBorder="1" applyAlignment="1">
      <alignment horizontal="right" vertical="center"/>
    </xf>
    <xf numFmtId="3" fontId="9" fillId="22" borderId="57" xfId="0" applyNumberFormat="1" applyFont="1" applyFill="1" applyBorder="1" applyAlignment="1">
      <alignment horizontal="right" vertical="center"/>
    </xf>
    <xf numFmtId="3" fontId="1" fillId="22" borderId="50" xfId="0" applyNumberFormat="1" applyFont="1" applyFill="1" applyBorder="1" applyAlignment="1">
      <alignment horizontal="right" vertical="center"/>
    </xf>
    <xf numFmtId="3" fontId="0" fillId="0" borderId="51" xfId="40" applyNumberFormat="1" applyFont="1" applyBorder="1" applyAlignment="1">
      <alignment horizontal="right" vertical="center"/>
    </xf>
    <xf numFmtId="3" fontId="0" fillId="0" borderId="23" xfId="4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49" fontId="10" fillId="0" borderId="42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left" vertical="center"/>
    </xf>
    <xf numFmtId="165" fontId="1" fillId="0" borderId="29" xfId="4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 vertical="center"/>
    </xf>
    <xf numFmtId="0" fontId="10" fillId="0" borderId="6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3" fontId="0" fillId="0" borderId="63" xfId="0" applyNumberFormat="1" applyFont="1" applyBorder="1" applyAlignment="1">
      <alignment horizontal="right" vertical="center"/>
    </xf>
    <xf numFmtId="3" fontId="1" fillId="22" borderId="52" xfId="0" applyNumberFormat="1" applyFont="1" applyFill="1" applyBorder="1" applyAlignment="1">
      <alignment horizontal="right" vertical="center"/>
    </xf>
    <xf numFmtId="3" fontId="1" fillId="22" borderId="50" xfId="0" applyNumberFormat="1" applyFont="1" applyFill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1" fillId="0" borderId="44" xfId="0" applyNumberFormat="1" applyFont="1" applyBorder="1" applyAlignment="1">
      <alignment horizontal="left" vertical="center"/>
    </xf>
    <xf numFmtId="0" fontId="1" fillId="0" borderId="46" xfId="0" applyFont="1" applyBorder="1" applyAlignment="1">
      <alignment vertical="center"/>
    </xf>
    <xf numFmtId="49" fontId="0" fillId="0" borderId="21" xfId="0" applyNumberForma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2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3" fontId="0" fillId="22" borderId="66" xfId="0" applyNumberFormat="1" applyFont="1" applyFill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 wrapText="1"/>
    </xf>
    <xf numFmtId="3" fontId="5" fillId="0" borderId="23" xfId="0" applyNumberFormat="1" applyFont="1" applyBorder="1" applyAlignment="1">
      <alignment horizontal="right" vertical="center"/>
    </xf>
    <xf numFmtId="3" fontId="5" fillId="22" borderId="55" xfId="0" applyNumberFormat="1" applyFont="1" applyFill="1" applyBorder="1" applyAlignment="1">
      <alignment vertical="center"/>
    </xf>
    <xf numFmtId="0" fontId="1" fillId="22" borderId="52" xfId="0" applyFont="1" applyFill="1" applyBorder="1" applyAlignment="1">
      <alignment vertical="center"/>
    </xf>
    <xf numFmtId="49" fontId="0" fillId="0" borderId="43" xfId="0" applyNumberFormat="1" applyBorder="1" applyAlignment="1">
      <alignment horizontal="left" vertical="center" wrapText="1"/>
    </xf>
    <xf numFmtId="3" fontId="0" fillId="22" borderId="56" xfId="0" applyNumberFormat="1" applyFont="1" applyFill="1" applyBorder="1" applyAlignment="1">
      <alignment vertical="center"/>
    </xf>
    <xf numFmtId="2" fontId="0" fillId="0" borderId="33" xfId="0" applyNumberFormat="1" applyFont="1" applyBorder="1" applyAlignment="1">
      <alignment horizontal="left" vertical="center"/>
    </xf>
    <xf numFmtId="2" fontId="0" fillId="0" borderId="26" xfId="0" applyNumberFormat="1" applyFont="1" applyBorder="1" applyAlignment="1">
      <alignment horizontal="right" vertical="center"/>
    </xf>
    <xf numFmtId="2" fontId="0" fillId="0" borderId="26" xfId="0" applyNumberFormat="1" applyFont="1" applyBorder="1" applyAlignment="1">
      <alignment vertical="center"/>
    </xf>
    <xf numFmtId="0" fontId="18" fillId="0" borderId="0" xfId="56" applyFont="1" applyAlignment="1">
      <alignment vertical="center"/>
      <protection/>
    </xf>
    <xf numFmtId="0" fontId="13" fillId="0" borderId="0" xfId="56" applyFont="1" applyAlignment="1">
      <alignment vertical="center"/>
      <protection/>
    </xf>
    <xf numFmtId="0" fontId="21" fillId="0" borderId="0" xfId="56" applyFont="1" applyAlignment="1">
      <alignment vertical="center"/>
      <protection/>
    </xf>
    <xf numFmtId="0" fontId="13" fillId="0" borderId="23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 vertical="center"/>
      <protection/>
    </xf>
    <xf numFmtId="0" fontId="18" fillId="0" borderId="19" xfId="56" applyFont="1" applyBorder="1" applyAlignment="1">
      <alignment horizontal="center" vertical="center" wrapText="1"/>
      <protection/>
    </xf>
    <xf numFmtId="0" fontId="13" fillId="0" borderId="0" xfId="56" applyFont="1" applyAlignment="1">
      <alignment vertical="center" wrapText="1"/>
      <protection/>
    </xf>
    <xf numFmtId="0" fontId="18" fillId="0" borderId="0" xfId="56" applyFont="1" applyAlignment="1">
      <alignment vertical="center" wrapText="1"/>
      <protection/>
    </xf>
    <xf numFmtId="0" fontId="18" fillId="0" borderId="51" xfId="56" applyFont="1" applyBorder="1" applyAlignment="1">
      <alignment horizontal="center" vertical="center" wrapText="1"/>
      <protection/>
    </xf>
    <xf numFmtId="0" fontId="18" fillId="0" borderId="0" xfId="56" applyFont="1" applyFill="1" applyAlignment="1">
      <alignment vertical="center"/>
      <protection/>
    </xf>
    <xf numFmtId="49" fontId="13" fillId="0" borderId="60" xfId="56" applyNumberFormat="1" applyFont="1" applyBorder="1" applyAlignment="1">
      <alignment horizontal="center" vertical="center" wrapText="1"/>
      <protection/>
    </xf>
    <xf numFmtId="0" fontId="19" fillId="0" borderId="21" xfId="56" applyFont="1" applyFill="1" applyBorder="1" applyAlignment="1">
      <alignment horizontal="center" vertical="center"/>
      <protection/>
    </xf>
    <xf numFmtId="0" fontId="13" fillId="0" borderId="21" xfId="56" applyFont="1" applyFill="1" applyBorder="1" applyAlignment="1">
      <alignment horizontal="center" vertical="center"/>
      <protection/>
    </xf>
    <xf numFmtId="0" fontId="18" fillId="0" borderId="23" xfId="56" applyFont="1" applyBorder="1" applyAlignment="1">
      <alignment horizontal="center" vertical="center" wrapText="1"/>
      <protection/>
    </xf>
    <xf numFmtId="0" fontId="23" fillId="0" borderId="38" xfId="56" applyFont="1" applyBorder="1" applyAlignment="1">
      <alignment vertical="center" wrapText="1"/>
      <protection/>
    </xf>
    <xf numFmtId="0" fontId="22" fillId="0" borderId="38" xfId="56" applyFont="1" applyBorder="1" applyAlignment="1">
      <alignment vertical="center" wrapText="1"/>
      <protection/>
    </xf>
    <xf numFmtId="0" fontId="0" fillId="0" borderId="15" xfId="0" applyFont="1" applyBorder="1" applyAlignment="1">
      <alignment horizontal="left" vertical="center"/>
    </xf>
    <xf numFmtId="0" fontId="23" fillId="0" borderId="11" xfId="56" applyFont="1" applyBorder="1" applyAlignment="1">
      <alignment horizontal="left" vertical="center" wrapText="1"/>
      <protection/>
    </xf>
    <xf numFmtId="0" fontId="18" fillId="0" borderId="11" xfId="56" applyFont="1" applyBorder="1" applyAlignment="1">
      <alignment vertical="center" wrapText="1"/>
      <protection/>
    </xf>
    <xf numFmtId="0" fontId="22" fillId="0" borderId="38" xfId="56" applyFont="1" applyBorder="1" applyAlignment="1">
      <alignment horizontal="left" vertical="center" wrapText="1"/>
      <protection/>
    </xf>
    <xf numFmtId="0" fontId="23" fillId="0" borderId="11" xfId="56" applyFont="1" applyBorder="1" applyAlignment="1">
      <alignment horizontal="justify" vertical="center" wrapText="1"/>
      <protection/>
    </xf>
    <xf numFmtId="0" fontId="23" fillId="0" borderId="11" xfId="56" applyFont="1" applyBorder="1" applyAlignment="1">
      <alignment vertical="center" wrapText="1"/>
      <protection/>
    </xf>
    <xf numFmtId="3" fontId="13" fillId="0" borderId="21" xfId="56" applyNumberFormat="1" applyFont="1" applyFill="1" applyBorder="1" applyAlignment="1">
      <alignment horizontal="right" vertical="center" wrapText="1"/>
      <protection/>
    </xf>
    <xf numFmtId="3" fontId="23" fillId="24" borderId="21" xfId="56" applyNumberFormat="1" applyFont="1" applyFill="1" applyBorder="1" applyAlignment="1">
      <alignment vertical="center" wrapText="1"/>
      <protection/>
    </xf>
    <xf numFmtId="3" fontId="22" fillId="0" borderId="21" xfId="56" applyNumberFormat="1" applyFont="1" applyFill="1" applyBorder="1" applyAlignment="1">
      <alignment vertical="center" wrapText="1"/>
      <protection/>
    </xf>
    <xf numFmtId="3" fontId="23" fillId="0" borderId="21" xfId="56" applyNumberFormat="1" applyFont="1" applyFill="1" applyBorder="1" applyAlignment="1">
      <alignment vertical="center" wrapText="1"/>
      <protection/>
    </xf>
    <xf numFmtId="3" fontId="24" fillId="0" borderId="21" xfId="56" applyNumberFormat="1" applyFont="1" applyFill="1" applyBorder="1" applyAlignment="1">
      <alignment vertical="center" wrapText="1"/>
      <protection/>
    </xf>
    <xf numFmtId="49" fontId="13" fillId="0" borderId="54" xfId="56" applyNumberFormat="1" applyFont="1" applyBorder="1" applyAlignment="1">
      <alignment horizontal="center" vertical="center" wrapText="1"/>
      <protection/>
    </xf>
    <xf numFmtId="0" fontId="19" fillId="0" borderId="33" xfId="56" applyFont="1" applyFill="1" applyBorder="1" applyAlignment="1">
      <alignment horizontal="center" vertical="center"/>
      <protection/>
    </xf>
    <xf numFmtId="0" fontId="13" fillId="0" borderId="33" xfId="56" applyFont="1" applyFill="1" applyBorder="1" applyAlignment="1">
      <alignment horizontal="center" vertical="center"/>
      <protection/>
    </xf>
    <xf numFmtId="3" fontId="13" fillId="0" borderId="33" xfId="56" applyNumberFormat="1" applyFont="1" applyFill="1" applyBorder="1" applyAlignment="1">
      <alignment horizontal="right" vertical="center" wrapText="1"/>
      <protection/>
    </xf>
    <xf numFmtId="3" fontId="23" fillId="0" borderId="33" xfId="56" applyNumberFormat="1" applyFont="1" applyFill="1" applyBorder="1" applyAlignment="1">
      <alignment vertical="center" wrapText="1"/>
      <protection/>
    </xf>
    <xf numFmtId="3" fontId="22" fillId="0" borderId="33" xfId="56" applyNumberFormat="1" applyFont="1" applyFill="1" applyBorder="1" applyAlignment="1">
      <alignment vertical="center" wrapText="1"/>
      <protection/>
    </xf>
    <xf numFmtId="3" fontId="24" fillId="0" borderId="33" xfId="56" applyNumberFormat="1" applyFont="1" applyFill="1" applyBorder="1" applyAlignment="1">
      <alignment vertical="center" wrapText="1"/>
      <protection/>
    </xf>
    <xf numFmtId="0" fontId="23" fillId="0" borderId="39" xfId="56" applyFont="1" applyBorder="1" applyAlignment="1">
      <alignment vertical="center" wrapText="1"/>
      <protection/>
    </xf>
    <xf numFmtId="3" fontId="23" fillId="0" borderId="43" xfId="56" applyNumberFormat="1" applyFont="1" applyFill="1" applyBorder="1" applyAlignment="1">
      <alignment vertical="center" wrapText="1"/>
      <protection/>
    </xf>
    <xf numFmtId="3" fontId="22" fillId="0" borderId="42" xfId="56" applyNumberFormat="1" applyFont="1" applyFill="1" applyBorder="1" applyAlignment="1">
      <alignment vertical="center" wrapText="1"/>
      <protection/>
    </xf>
    <xf numFmtId="3" fontId="22" fillId="0" borderId="58" xfId="56" applyNumberFormat="1" applyFont="1" applyFill="1" applyBorder="1" applyAlignment="1">
      <alignment vertical="center" wrapText="1"/>
      <protection/>
    </xf>
    <xf numFmtId="0" fontId="18" fillId="0" borderId="18" xfId="56" applyFont="1" applyBorder="1" applyAlignment="1">
      <alignment horizontal="center" vertical="center" wrapText="1"/>
      <protection/>
    </xf>
    <xf numFmtId="3" fontId="22" fillId="0" borderId="44" xfId="56" applyNumberFormat="1" applyFont="1" applyFill="1" applyBorder="1" applyAlignment="1">
      <alignment vertical="center" wrapText="1"/>
      <protection/>
    </xf>
    <xf numFmtId="3" fontId="22" fillId="0" borderId="52" xfId="56" applyNumberFormat="1" applyFont="1" applyFill="1" applyBorder="1" applyAlignment="1">
      <alignment vertical="center" wrapText="1"/>
      <protection/>
    </xf>
    <xf numFmtId="0" fontId="23" fillId="0" borderId="12" xfId="56" applyFont="1" applyBorder="1" applyAlignment="1">
      <alignment vertical="center" wrapText="1"/>
      <protection/>
    </xf>
    <xf numFmtId="3" fontId="22" fillId="0" borderId="44" xfId="56" applyNumberFormat="1" applyFont="1" applyFill="1" applyBorder="1" applyAlignment="1">
      <alignment horizontal="right" vertical="center" wrapText="1"/>
      <protection/>
    </xf>
    <xf numFmtId="3" fontId="22" fillId="0" borderId="52" xfId="56" applyNumberFormat="1" applyFont="1" applyFill="1" applyBorder="1" applyAlignment="1">
      <alignment horizontal="right" vertical="center" wrapText="1"/>
      <protection/>
    </xf>
    <xf numFmtId="0" fontId="0" fillId="0" borderId="6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75" fontId="1" fillId="0" borderId="22" xfId="40" applyNumberFormat="1" applyFont="1" applyBorder="1" applyAlignment="1">
      <alignment horizontal="right" vertical="center"/>
    </xf>
    <xf numFmtId="3" fontId="1" fillId="0" borderId="23" xfId="40" applyNumberFormat="1" applyFont="1" applyBorder="1" applyAlignment="1">
      <alignment horizontal="right" vertical="center"/>
    </xf>
    <xf numFmtId="3" fontId="0" fillId="0" borderId="23" xfId="40" applyNumberFormat="1" applyFont="1" applyBorder="1" applyAlignment="1">
      <alignment horizontal="right" vertical="center" wrapText="1"/>
    </xf>
    <xf numFmtId="3" fontId="5" fillId="0" borderId="23" xfId="40" applyNumberFormat="1" applyFont="1" applyBorder="1" applyAlignment="1">
      <alignment horizontal="right" vertical="center" wrapText="1"/>
    </xf>
    <xf numFmtId="3" fontId="5" fillId="0" borderId="19" xfId="40" applyNumberFormat="1" applyFont="1" applyBorder="1" applyAlignment="1">
      <alignment horizontal="right" vertical="center"/>
    </xf>
    <xf numFmtId="3" fontId="1" fillId="0" borderId="18" xfId="4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65" fontId="0" fillId="0" borderId="0" xfId="40" applyNumberFormat="1" applyFont="1" applyAlignment="1">
      <alignment vertical="center"/>
    </xf>
    <xf numFmtId="165" fontId="1" fillId="0" borderId="0" xfId="40" applyNumberFormat="1" applyFont="1" applyAlignment="1">
      <alignment vertical="center"/>
    </xf>
    <xf numFmtId="0" fontId="1" fillId="0" borderId="0" xfId="40" applyNumberFormat="1" applyFont="1" applyAlignment="1">
      <alignment vertical="center"/>
    </xf>
    <xf numFmtId="49" fontId="1" fillId="0" borderId="0" xfId="4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40" applyNumberFormat="1" applyFont="1" applyBorder="1" applyAlignment="1">
      <alignment horizontal="center" vertical="center"/>
    </xf>
    <xf numFmtId="165" fontId="1" fillId="0" borderId="0" xfId="40" applyNumberFormat="1" applyFont="1" applyBorder="1" applyAlignment="1">
      <alignment horizontal="center" vertical="center"/>
    </xf>
    <xf numFmtId="0" fontId="5" fillId="0" borderId="6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4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3" fontId="1" fillId="22" borderId="57" xfId="0" applyNumberFormat="1" applyFont="1" applyFill="1" applyBorder="1" applyAlignment="1">
      <alignment vertical="center"/>
    </xf>
    <xf numFmtId="0" fontId="1" fillId="22" borderId="57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3" fontId="0" fillId="22" borderId="50" xfId="0" applyNumberFormat="1" applyFill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0" fillId="22" borderId="59" xfId="0" applyNumberForma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3" fontId="1" fillId="22" borderId="57" xfId="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5" fontId="1" fillId="0" borderId="0" xfId="40" applyNumberFormat="1" applyFont="1" applyAlignment="1">
      <alignment vertical="center"/>
    </xf>
    <xf numFmtId="0" fontId="1" fillId="0" borderId="0" xfId="40" applyNumberFormat="1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vertical="center"/>
    </xf>
    <xf numFmtId="2" fontId="1" fillId="0" borderId="52" xfId="0" applyNumberFormat="1" applyFont="1" applyBorder="1" applyAlignment="1">
      <alignment horizontal="left" vertical="center"/>
    </xf>
    <xf numFmtId="2" fontId="1" fillId="0" borderId="62" xfId="0" applyNumberFormat="1" applyFont="1" applyBorder="1" applyAlignment="1">
      <alignment vertical="center"/>
    </xf>
    <xf numFmtId="0" fontId="1" fillId="22" borderId="69" xfId="0" applyFont="1" applyFill="1" applyBorder="1" applyAlignment="1">
      <alignment vertical="center"/>
    </xf>
    <xf numFmtId="165" fontId="6" fillId="0" borderId="18" xfId="40" applyNumberFormat="1" applyFont="1" applyBorder="1" applyAlignment="1">
      <alignment horizontal="center" vertical="center" wrapText="1"/>
    </xf>
    <xf numFmtId="165" fontId="6" fillId="0" borderId="57" xfId="4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horizontal="right" vertical="center"/>
    </xf>
    <xf numFmtId="0" fontId="24" fillId="0" borderId="11" xfId="56" applyFont="1" applyBorder="1" applyAlignment="1">
      <alignment horizontal="left" vertical="center" wrapText="1" indent="3"/>
      <protection/>
    </xf>
    <xf numFmtId="0" fontId="24" fillId="0" borderId="11" xfId="56" applyFont="1" applyBorder="1" applyAlignment="1">
      <alignment horizontal="left" vertical="center" wrapText="1" indent="4"/>
      <protection/>
    </xf>
    <xf numFmtId="3" fontId="24" fillId="16" borderId="33" xfId="56" applyNumberFormat="1" applyFont="1" applyFill="1" applyBorder="1" applyAlignment="1">
      <alignment vertical="center" wrapText="1"/>
      <protection/>
    </xf>
    <xf numFmtId="3" fontId="23" fillId="0" borderId="35" xfId="56" applyNumberFormat="1" applyFon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165" fontId="0" fillId="0" borderId="44" xfId="40" applyNumberFormat="1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/>
    </xf>
    <xf numFmtId="165" fontId="1" fillId="0" borderId="54" xfId="40" applyNumberFormat="1" applyFont="1" applyBorder="1" applyAlignment="1">
      <alignment horizontal="center" vertical="center" wrapText="1"/>
    </xf>
    <xf numFmtId="165" fontId="0" fillId="0" borderId="67" xfId="4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5" fontId="1" fillId="0" borderId="53" xfId="40" applyNumberFormat="1" applyFont="1" applyBorder="1" applyAlignment="1">
      <alignment horizontal="center" vertical="center"/>
    </xf>
    <xf numFmtId="165" fontId="1" fillId="0" borderId="54" xfId="40" applyNumberFormat="1" applyFont="1" applyBorder="1" applyAlignment="1">
      <alignment horizontal="center" vertical="center"/>
    </xf>
    <xf numFmtId="165" fontId="1" fillId="0" borderId="53" xfId="4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65" fontId="1" fillId="0" borderId="0" xfId="40" applyNumberFormat="1" applyFont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2" fillId="0" borderId="10" xfId="56" applyFont="1" applyBorder="1" applyAlignment="1">
      <alignment horizontal="left" vertical="center" wrapText="1"/>
      <protection/>
    </xf>
    <xf numFmtId="0" fontId="22" fillId="0" borderId="38" xfId="56" applyFont="1" applyBorder="1" applyAlignment="1">
      <alignment horizontal="left" vertical="center" wrapText="1"/>
      <protection/>
    </xf>
    <xf numFmtId="0" fontId="22" fillId="0" borderId="14" xfId="56" applyFont="1" applyBorder="1" applyAlignment="1">
      <alignment horizontal="left" vertical="center" wrapText="1"/>
      <protection/>
    </xf>
    <xf numFmtId="0" fontId="22" fillId="0" borderId="40" xfId="56" applyFont="1" applyBorder="1" applyAlignment="1">
      <alignment horizontal="left" vertical="center" wrapText="1"/>
      <protection/>
    </xf>
    <xf numFmtId="0" fontId="18" fillId="0" borderId="67" xfId="56" applyFont="1" applyBorder="1" applyAlignment="1">
      <alignment horizontal="right" vertical="center"/>
      <protection/>
    </xf>
    <xf numFmtId="0" fontId="22" fillId="0" borderId="10" xfId="56" applyFont="1" applyBorder="1" applyAlignment="1">
      <alignment horizontal="center" vertical="center"/>
      <protection/>
    </xf>
    <xf numFmtId="0" fontId="22" fillId="0" borderId="38" xfId="56" applyFont="1" applyBorder="1" applyAlignment="1">
      <alignment horizontal="center" vertical="center"/>
      <protection/>
    </xf>
    <xf numFmtId="0" fontId="22" fillId="0" borderId="10" xfId="56" applyFont="1" applyBorder="1" applyAlignment="1">
      <alignment vertical="center" wrapText="1"/>
      <protection/>
    </xf>
    <xf numFmtId="0" fontId="22" fillId="0" borderId="38" xfId="56" applyFont="1" applyBorder="1" applyAlignment="1">
      <alignment vertical="center" wrapText="1"/>
      <protection/>
    </xf>
    <xf numFmtId="0" fontId="13" fillId="0" borderId="0" xfId="56" applyFont="1" applyBorder="1" applyAlignment="1">
      <alignment horizontal="center" vertical="center"/>
      <protection/>
    </xf>
    <xf numFmtId="0" fontId="19" fillId="0" borderId="70" xfId="56" applyFont="1" applyBorder="1" applyAlignment="1">
      <alignment horizontal="center" vertical="center" wrapText="1"/>
      <protection/>
    </xf>
    <xf numFmtId="0" fontId="19" fillId="0" borderId="51" xfId="56" applyFont="1" applyBorder="1" applyAlignment="1">
      <alignment horizontal="center" vertical="center" wrapText="1"/>
      <protection/>
    </xf>
    <xf numFmtId="0" fontId="20" fillId="0" borderId="71" xfId="56" applyFont="1" applyBorder="1" applyAlignment="1">
      <alignment horizontal="center" vertical="center"/>
      <protection/>
    </xf>
    <xf numFmtId="0" fontId="20" fillId="0" borderId="24" xfId="56" applyFont="1" applyBorder="1" applyAlignment="1">
      <alignment horizontal="center" vertical="center"/>
      <protection/>
    </xf>
    <xf numFmtId="0" fontId="20" fillId="0" borderId="37" xfId="56" applyFont="1" applyBorder="1" applyAlignment="1">
      <alignment horizontal="center" vertical="center"/>
      <protection/>
    </xf>
    <xf numFmtId="0" fontId="20" fillId="0" borderId="15" xfId="56" applyFont="1" applyBorder="1" applyAlignment="1">
      <alignment horizontal="center" vertical="center"/>
      <protection/>
    </xf>
    <xf numFmtId="0" fontId="22" fillId="0" borderId="27" xfId="56" applyFont="1" applyBorder="1" applyAlignment="1">
      <alignment horizontal="left" vertical="center" wrapText="1"/>
      <protection/>
    </xf>
    <xf numFmtId="0" fontId="22" fillId="0" borderId="37" xfId="56" applyFont="1" applyBorder="1" applyAlignment="1">
      <alignment horizontal="left" vertical="center" wrapText="1"/>
      <protection/>
    </xf>
    <xf numFmtId="0" fontId="0" fillId="0" borderId="67" xfId="0" applyFont="1" applyBorder="1" applyAlignment="1">
      <alignment horizontal="left" vertical="center"/>
    </xf>
    <xf numFmtId="165" fontId="0" fillId="0" borderId="62" xfId="40" applyNumberFormat="1" applyFont="1" applyBorder="1" applyAlignment="1">
      <alignment horizontal="center" vertical="center"/>
    </xf>
    <xf numFmtId="165" fontId="0" fillId="0" borderId="52" xfId="4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165" fontId="1" fillId="0" borderId="17" xfId="4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5" fontId="0" fillId="0" borderId="16" xfId="40" applyNumberFormat="1" applyFont="1" applyBorder="1" applyAlignment="1">
      <alignment horizontal="center" vertical="center"/>
    </xf>
    <xf numFmtId="165" fontId="1" fillId="0" borderId="0" xfId="40" applyNumberFormat="1" applyFont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left" vertical="center" wrapText="1"/>
    </xf>
    <xf numFmtId="49" fontId="0" fillId="0" borderId="35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0" fillId="0" borderId="6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5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5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17" fillId="0" borderId="3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5" xfId="0" applyFont="1" applyBorder="1" applyAlignment="1">
      <alignment/>
    </xf>
    <xf numFmtId="0" fontId="16" fillId="0" borderId="2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33" xfId="0" applyFont="1" applyBorder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2\Desktop\HZsuzsa\z&#225;rsz&#225;mad&#225;s\2015\z&#225;rsz&#225;mad&#225;s%20mell&#233;kle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bevétel"/>
      <sheetName val="3 bevétel jogcím"/>
      <sheetName val="4 Kiadások"/>
      <sheetName val="5 kiadások jogcím"/>
      <sheetName val="6 felhalmozás"/>
      <sheetName val="7 vagyonmérleg"/>
      <sheetName val="8. pénzmaradvány"/>
      <sheetName val="9.Táj.adatok költségv"/>
      <sheetName val="10.Táj.adatok finans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SheetLayoutView="100" zoomScalePageLayoutView="0" workbookViewId="0" topLeftCell="A1">
      <selection activeCell="E39" sqref="E39"/>
    </sheetView>
  </sheetViews>
  <sheetFormatPr defaultColWidth="9.00390625" defaultRowHeight="12.75"/>
  <cols>
    <col min="1" max="2" width="4.875" style="245" customWidth="1"/>
    <col min="3" max="3" width="51.125" style="245" customWidth="1"/>
    <col min="4" max="4" width="18.875" style="254" customWidth="1"/>
    <col min="5" max="5" width="19.25390625" style="254" customWidth="1"/>
    <col min="6" max="6" width="18.00390625" style="254" customWidth="1"/>
    <col min="7" max="16384" width="9.125" style="245" customWidth="1"/>
  </cols>
  <sheetData>
    <row r="1" spans="1:6" ht="21" customHeight="1">
      <c r="A1" s="413" t="s">
        <v>36</v>
      </c>
      <c r="B1" s="413"/>
      <c r="C1" s="413"/>
      <c r="D1" s="413"/>
      <c r="E1" s="413"/>
      <c r="F1" s="413"/>
    </row>
    <row r="2" spans="1:6" ht="12.75">
      <c r="A2" s="413" t="s">
        <v>176</v>
      </c>
      <c r="B2" s="413"/>
      <c r="C2" s="413"/>
      <c r="D2" s="413"/>
      <c r="E2" s="413"/>
      <c r="F2" s="413"/>
    </row>
    <row r="3" spans="1:6" ht="24" customHeight="1" thickBot="1">
      <c r="A3" s="408" t="s">
        <v>96</v>
      </c>
      <c r="B3" s="408"/>
      <c r="C3" s="408"/>
      <c r="D3" s="408"/>
      <c r="E3" s="408"/>
      <c r="F3" s="408"/>
    </row>
    <row r="4" spans="1:6" s="249" customFormat="1" ht="13.5" thickBot="1">
      <c r="A4" s="248" t="s">
        <v>1</v>
      </c>
      <c r="B4" s="409" t="s">
        <v>162</v>
      </c>
      <c r="C4" s="410"/>
      <c r="D4" s="257" t="s">
        <v>3</v>
      </c>
      <c r="E4" s="257" t="s">
        <v>4</v>
      </c>
      <c r="F4" s="274" t="s">
        <v>0</v>
      </c>
    </row>
    <row r="5" spans="1:6" s="246" customFormat="1" ht="32.25" customHeight="1">
      <c r="A5" s="414"/>
      <c r="B5" s="416" t="s">
        <v>72</v>
      </c>
      <c r="C5" s="417"/>
      <c r="D5" s="255" t="s">
        <v>157</v>
      </c>
      <c r="E5" s="255" t="s">
        <v>158</v>
      </c>
      <c r="F5" s="272" t="s">
        <v>161</v>
      </c>
    </row>
    <row r="6" spans="1:6" s="247" customFormat="1" ht="34.5" customHeight="1">
      <c r="A6" s="415"/>
      <c r="B6" s="418"/>
      <c r="C6" s="419"/>
      <c r="D6" s="256" t="s">
        <v>88</v>
      </c>
      <c r="E6" s="256" t="s">
        <v>88</v>
      </c>
      <c r="F6" s="273" t="s">
        <v>88</v>
      </c>
    </row>
    <row r="7" spans="1:6" s="251" customFormat="1" ht="23.25" customHeight="1">
      <c r="A7" s="258">
        <v>1</v>
      </c>
      <c r="B7" s="411" t="s">
        <v>163</v>
      </c>
      <c r="C7" s="412"/>
      <c r="D7" s="267">
        <f>SUM(D8:D11)</f>
        <v>58540751</v>
      </c>
      <c r="E7" s="267">
        <f>SUM(E8:E11)</f>
        <v>4243736</v>
      </c>
      <c r="F7" s="275">
        <f>SUM(F8:F11)</f>
        <v>62784487</v>
      </c>
    </row>
    <row r="8" spans="1:6" s="252" customFormat="1" ht="12.75">
      <c r="A8" s="258">
        <v>2</v>
      </c>
      <c r="B8" s="259"/>
      <c r="C8" s="262" t="s">
        <v>85</v>
      </c>
      <c r="D8" s="268">
        <f>+'2. MűkBev'!D7</f>
        <v>36017951</v>
      </c>
      <c r="E8" s="268">
        <f>+'2. MűkBev'!D8</f>
        <v>0</v>
      </c>
      <c r="F8" s="276">
        <f>+D8+E8</f>
        <v>36017951</v>
      </c>
    </row>
    <row r="9" spans="1:6" s="252" customFormat="1" ht="12.75">
      <c r="A9" s="258">
        <v>3</v>
      </c>
      <c r="B9" s="259"/>
      <c r="C9" s="263" t="s">
        <v>164</v>
      </c>
      <c r="D9" s="268">
        <f>+'2. MűkBev'!F7</f>
        <v>17600000</v>
      </c>
      <c r="E9" s="268">
        <f>+'2. MűkBev'!F8</f>
        <v>0</v>
      </c>
      <c r="F9" s="276">
        <f>+D9+E9</f>
        <v>17600000</v>
      </c>
    </row>
    <row r="10" spans="1:6" s="252" customFormat="1" ht="12.75">
      <c r="A10" s="258">
        <v>4</v>
      </c>
      <c r="B10" s="259"/>
      <c r="C10" s="262" t="s">
        <v>37</v>
      </c>
      <c r="D10" s="268">
        <f>+'2. MűkBev'!H7</f>
        <v>4922800</v>
      </c>
      <c r="E10" s="268">
        <f>+'2. MűkBev'!H8</f>
        <v>4243736</v>
      </c>
      <c r="F10" s="276">
        <f>+D10+E10</f>
        <v>9166536</v>
      </c>
    </row>
    <row r="11" spans="1:6" s="252" customFormat="1" ht="12.75">
      <c r="A11" s="258">
        <v>5</v>
      </c>
      <c r="B11" s="259"/>
      <c r="C11" s="262" t="s">
        <v>86</v>
      </c>
      <c r="D11" s="268">
        <f>+'2. MűkBev'!J7</f>
        <v>0</v>
      </c>
      <c r="E11" s="268">
        <f>+'2. MűkBev'!J8</f>
        <v>0</v>
      </c>
      <c r="F11" s="276">
        <f>+D11+E11</f>
        <v>0</v>
      </c>
    </row>
    <row r="12" spans="1:6" s="251" customFormat="1" ht="23.25" customHeight="1">
      <c r="A12" s="258">
        <v>6</v>
      </c>
      <c r="B12" s="404" t="s">
        <v>165</v>
      </c>
      <c r="C12" s="405"/>
      <c r="D12" s="269">
        <f>SUM(D13:D15)</f>
        <v>400000</v>
      </c>
      <c r="E12" s="269">
        <f>SUM(E13:E15)</f>
        <v>0</v>
      </c>
      <c r="F12" s="277">
        <f>SUM(F13:F15)</f>
        <v>400000</v>
      </c>
    </row>
    <row r="13" spans="1:6" s="252" customFormat="1" ht="12.75">
      <c r="A13" s="258">
        <v>7</v>
      </c>
      <c r="B13" s="260"/>
      <c r="C13" s="262" t="s">
        <v>136</v>
      </c>
      <c r="D13" s="270">
        <f>+'9. FelhalBev'!D8</f>
        <v>0</v>
      </c>
      <c r="E13" s="270">
        <f>+'9. FelhalBev'!D9</f>
        <v>0</v>
      </c>
      <c r="F13" s="276">
        <f>+D13+E13</f>
        <v>0</v>
      </c>
    </row>
    <row r="14" spans="1:6" s="252" customFormat="1" ht="12.75">
      <c r="A14" s="258">
        <v>8</v>
      </c>
      <c r="B14" s="260"/>
      <c r="C14" s="262" t="s">
        <v>79</v>
      </c>
      <c r="D14" s="270">
        <f>+'9. FelhalBev'!F8</f>
        <v>400000</v>
      </c>
      <c r="E14" s="270">
        <f>+'9. FelhalBev'!F9</f>
        <v>0</v>
      </c>
      <c r="F14" s="276">
        <f>+D14+E14</f>
        <v>400000</v>
      </c>
    </row>
    <row r="15" spans="1:6" s="252" customFormat="1" ht="12.75">
      <c r="A15" s="258">
        <v>9</v>
      </c>
      <c r="B15" s="260"/>
      <c r="C15" s="262" t="s">
        <v>138</v>
      </c>
      <c r="D15" s="270">
        <f>+'9. FelhalBev'!H8</f>
        <v>0</v>
      </c>
      <c r="E15" s="270">
        <f>+'9. FelhalBev'!J9</f>
        <v>0</v>
      </c>
      <c r="F15" s="276">
        <f>+D15+E15</f>
        <v>0</v>
      </c>
    </row>
    <row r="16" spans="1:6" s="251" customFormat="1" ht="23.25" customHeight="1">
      <c r="A16" s="258">
        <v>10</v>
      </c>
      <c r="B16" s="404" t="s">
        <v>167</v>
      </c>
      <c r="C16" s="405"/>
      <c r="D16" s="269">
        <f>+D17+D21</f>
        <v>56844378</v>
      </c>
      <c r="E16" s="269">
        <f>+E17+E21</f>
        <v>21703946</v>
      </c>
      <c r="F16" s="269">
        <f>+F17+F21</f>
        <v>56958324</v>
      </c>
    </row>
    <row r="17" spans="1:6" s="251" customFormat="1" ht="12.75">
      <c r="A17" s="258">
        <v>11</v>
      </c>
      <c r="B17" s="264"/>
      <c r="C17" s="262" t="s">
        <v>183</v>
      </c>
      <c r="D17" s="270">
        <f>+D18+D19+D20</f>
        <v>4199983</v>
      </c>
      <c r="E17" s="270">
        <f>+E18+E19+E20</f>
        <v>21603616</v>
      </c>
      <c r="F17" s="270">
        <f>+F18+F19+F20</f>
        <v>4213599</v>
      </c>
    </row>
    <row r="18" spans="1:6" s="251" customFormat="1" ht="22.5">
      <c r="A18" s="258">
        <v>12</v>
      </c>
      <c r="B18" s="264"/>
      <c r="C18" s="374" t="s">
        <v>166</v>
      </c>
      <c r="D18" s="271">
        <v>3602922</v>
      </c>
      <c r="E18" s="271">
        <v>13616</v>
      </c>
      <c r="F18" s="278">
        <f>+D18+E18</f>
        <v>3616538</v>
      </c>
    </row>
    <row r="19" spans="1:6" s="251" customFormat="1" ht="12.75">
      <c r="A19" s="258">
        <v>13</v>
      </c>
      <c r="B19" s="264"/>
      <c r="C19" s="374" t="s">
        <v>160</v>
      </c>
      <c r="D19" s="271">
        <v>597061</v>
      </c>
      <c r="E19" s="271">
        <v>0</v>
      </c>
      <c r="F19" s="278">
        <f>+D19+E19</f>
        <v>597061</v>
      </c>
    </row>
    <row r="20" spans="1:6" s="251" customFormat="1" ht="12.75">
      <c r="A20" s="258">
        <v>14</v>
      </c>
      <c r="B20" s="264"/>
      <c r="C20" s="374" t="s">
        <v>184</v>
      </c>
      <c r="D20" s="271">
        <v>0</v>
      </c>
      <c r="E20" s="271">
        <v>21590000</v>
      </c>
      <c r="F20" s="375"/>
    </row>
    <row r="21" spans="1:6" s="251" customFormat="1" ht="12.75">
      <c r="A21" s="258">
        <v>15</v>
      </c>
      <c r="B21" s="264"/>
      <c r="C21" s="262" t="s">
        <v>185</v>
      </c>
      <c r="D21" s="270">
        <f>+D22</f>
        <v>52644395</v>
      </c>
      <c r="E21" s="270">
        <f>+E22</f>
        <v>100330</v>
      </c>
      <c r="F21" s="270">
        <f>+D21+E21</f>
        <v>52744725</v>
      </c>
    </row>
    <row r="22" spans="1:6" s="252" customFormat="1" ht="23.25" thickBot="1">
      <c r="A22" s="258">
        <v>16</v>
      </c>
      <c r="B22" s="259"/>
      <c r="C22" s="373" t="s">
        <v>166</v>
      </c>
      <c r="D22" s="271">
        <v>52644395</v>
      </c>
      <c r="E22" s="271">
        <v>100330</v>
      </c>
      <c r="F22" s="278">
        <f>+D22+E22</f>
        <v>52744725</v>
      </c>
    </row>
    <row r="23" spans="1:6" s="251" customFormat="1" ht="23.25" customHeight="1" thickBot="1">
      <c r="A23" s="283">
        <v>17</v>
      </c>
      <c r="B23" s="406" t="s">
        <v>168</v>
      </c>
      <c r="C23" s="407"/>
      <c r="D23" s="284">
        <f>SUM(D7+D12)+D16</f>
        <v>115785129</v>
      </c>
      <c r="E23" s="284">
        <f>SUM(E7+E12)+E16</f>
        <v>25947682</v>
      </c>
      <c r="F23" s="285">
        <f>SUM(F7+F12)+F16</f>
        <v>120142811</v>
      </c>
    </row>
    <row r="24" spans="1:6" s="251" customFormat="1" ht="23.25" customHeight="1">
      <c r="A24" s="253">
        <v>18</v>
      </c>
      <c r="B24" s="420" t="s">
        <v>169</v>
      </c>
      <c r="C24" s="421"/>
      <c r="D24" s="281">
        <f>SUM(D25:D29)</f>
        <v>39432662</v>
      </c>
      <c r="E24" s="281">
        <f>SUM(E25:E29)</f>
        <v>25847352</v>
      </c>
      <c r="F24" s="282">
        <f>SUM(F25:F29)</f>
        <v>65280014</v>
      </c>
    </row>
    <row r="25" spans="1:6" s="252" customFormat="1" ht="12.75">
      <c r="A25" s="258">
        <v>19</v>
      </c>
      <c r="B25" s="259"/>
      <c r="C25" s="265" t="s">
        <v>38</v>
      </c>
      <c r="D25" s="270">
        <f>+'6. MűkKiad'!D7</f>
        <v>15949311</v>
      </c>
      <c r="E25" s="270">
        <f>+'6. MűkKiad'!D8</f>
        <v>16122071</v>
      </c>
      <c r="F25" s="276">
        <f>+D25+E25</f>
        <v>32071382</v>
      </c>
    </row>
    <row r="26" spans="1:6" s="252" customFormat="1" ht="12.75">
      <c r="A26" s="258">
        <v>20</v>
      </c>
      <c r="B26" s="259"/>
      <c r="C26" s="266" t="s">
        <v>177</v>
      </c>
      <c r="D26" s="270">
        <f>+'6. MűkKiad'!F7</f>
        <v>3579770</v>
      </c>
      <c r="E26" s="270">
        <f>+'6. MűkKiad'!F8</f>
        <v>3026146</v>
      </c>
      <c r="F26" s="276">
        <f>+D26+E26</f>
        <v>6605916</v>
      </c>
    </row>
    <row r="27" spans="1:6" s="252" customFormat="1" ht="12.75">
      <c r="A27" s="258">
        <v>21</v>
      </c>
      <c r="B27" s="259"/>
      <c r="C27" s="262" t="s">
        <v>39</v>
      </c>
      <c r="D27" s="270">
        <f>+'6. MűkKiad'!H7</f>
        <v>12721805</v>
      </c>
      <c r="E27" s="270">
        <f>+'6. MűkKiad'!H8</f>
        <v>6699135</v>
      </c>
      <c r="F27" s="276">
        <f>+D27+E27</f>
        <v>19420940</v>
      </c>
    </row>
    <row r="28" spans="1:6" s="252" customFormat="1" ht="12.75">
      <c r="A28" s="258">
        <v>22</v>
      </c>
      <c r="B28" s="259"/>
      <c r="C28" s="265" t="s">
        <v>76</v>
      </c>
      <c r="D28" s="270">
        <f>+'6. MűkKiad'!J7</f>
        <v>815000</v>
      </c>
      <c r="E28" s="270">
        <v>0</v>
      </c>
      <c r="F28" s="276">
        <f>+D28+E28</f>
        <v>815000</v>
      </c>
    </row>
    <row r="29" spans="1:6" s="252" customFormat="1" ht="12.75">
      <c r="A29" s="258">
        <v>23</v>
      </c>
      <c r="B29" s="259"/>
      <c r="C29" s="265" t="s">
        <v>77</v>
      </c>
      <c r="D29" s="270">
        <f>SUM(D30:D33)</f>
        <v>6366776</v>
      </c>
      <c r="E29" s="270">
        <f>SUM(E30:E33)</f>
        <v>0</v>
      </c>
      <c r="F29" s="276">
        <f>SUM(F30:F33)</f>
        <v>6366776</v>
      </c>
    </row>
    <row r="30" spans="1:6" s="252" customFormat="1" ht="12.75">
      <c r="A30" s="258">
        <v>24</v>
      </c>
      <c r="B30" s="259"/>
      <c r="C30" s="374" t="s">
        <v>170</v>
      </c>
      <c r="D30" s="271">
        <f>+'8. MűkEgyébkiad'!H9</f>
        <v>173766</v>
      </c>
      <c r="E30" s="271">
        <v>0</v>
      </c>
      <c r="F30" s="278">
        <f>+D30+E30</f>
        <v>173766</v>
      </c>
    </row>
    <row r="31" spans="1:6" s="252" customFormat="1" ht="12.75">
      <c r="A31" s="258">
        <v>25</v>
      </c>
      <c r="B31" s="259"/>
      <c r="C31" s="374" t="s">
        <v>126</v>
      </c>
      <c r="D31" s="271">
        <f>+'8. MűkEgyébkiad'!H10</f>
        <v>4108570</v>
      </c>
      <c r="E31" s="271">
        <v>0</v>
      </c>
      <c r="F31" s="278">
        <f>+D31+E31</f>
        <v>4108570</v>
      </c>
    </row>
    <row r="32" spans="1:6" s="252" customFormat="1" ht="12.75">
      <c r="A32" s="258">
        <v>26</v>
      </c>
      <c r="B32" s="259"/>
      <c r="C32" s="374" t="s">
        <v>130</v>
      </c>
      <c r="D32" s="271">
        <f>+'8. MűkEgyébkiad'!H15</f>
        <v>600000</v>
      </c>
      <c r="E32" s="271">
        <v>0</v>
      </c>
      <c r="F32" s="278">
        <f>+D32+E32</f>
        <v>600000</v>
      </c>
    </row>
    <row r="33" spans="1:6" s="252" customFormat="1" ht="12.75">
      <c r="A33" s="258">
        <v>27</v>
      </c>
      <c r="B33" s="259"/>
      <c r="C33" s="374" t="s">
        <v>51</v>
      </c>
      <c r="D33" s="271">
        <f>+'8. MűkEgyébkiad'!H18</f>
        <v>1484440</v>
      </c>
      <c r="E33" s="271">
        <v>0</v>
      </c>
      <c r="F33" s="278">
        <f>+D33+E33</f>
        <v>1484440</v>
      </c>
    </row>
    <row r="34" spans="1:6" s="251" customFormat="1" ht="23.25" customHeight="1">
      <c r="A34" s="258">
        <v>28</v>
      </c>
      <c r="B34" s="404" t="s">
        <v>171</v>
      </c>
      <c r="C34" s="405"/>
      <c r="D34" s="269">
        <f>SUM(D35:D37)</f>
        <v>53044395</v>
      </c>
      <c r="E34" s="269">
        <f>SUM(E35:E37)</f>
        <v>100330</v>
      </c>
      <c r="F34" s="277">
        <f>SUM(F35:F37)</f>
        <v>53144725</v>
      </c>
    </row>
    <row r="35" spans="1:6" s="252" customFormat="1" ht="12.75">
      <c r="A35" s="258">
        <v>29</v>
      </c>
      <c r="B35" s="259"/>
      <c r="C35" s="266" t="s">
        <v>67</v>
      </c>
      <c r="D35" s="270">
        <f>+'10. FelhalKiad'!F24</f>
        <v>30666185</v>
      </c>
      <c r="E35" s="270">
        <f>+'10. FelhalKiad'!F27</f>
        <v>100330</v>
      </c>
      <c r="F35" s="276">
        <f>+D35+E35</f>
        <v>30766515</v>
      </c>
    </row>
    <row r="36" spans="1:6" s="252" customFormat="1" ht="12.75">
      <c r="A36" s="258">
        <v>30</v>
      </c>
      <c r="B36" s="259"/>
      <c r="C36" s="266" t="s">
        <v>68</v>
      </c>
      <c r="D36" s="270">
        <f>+'10. FelhalKiad'!H24</f>
        <v>22108210</v>
      </c>
      <c r="E36" s="270">
        <f>+'10. FelhalKiad'!H27</f>
        <v>0</v>
      </c>
      <c r="F36" s="276">
        <f>+D36+E36</f>
        <v>22108210</v>
      </c>
    </row>
    <row r="37" spans="1:6" s="252" customFormat="1" ht="12.75">
      <c r="A37" s="258">
        <v>31</v>
      </c>
      <c r="B37" s="259"/>
      <c r="C37" s="266" t="s">
        <v>69</v>
      </c>
      <c r="D37" s="270">
        <f>+'10. FelhalKiad'!J24</f>
        <v>270000</v>
      </c>
      <c r="E37" s="270">
        <f>+'10. FelhalKiad'!J27</f>
        <v>0</v>
      </c>
      <c r="F37" s="276">
        <f>+D37+E37</f>
        <v>270000</v>
      </c>
    </row>
    <row r="38" spans="1:6" s="251" customFormat="1" ht="23.25" customHeight="1">
      <c r="A38" s="258">
        <v>32</v>
      </c>
      <c r="B38" s="404" t="s">
        <v>172</v>
      </c>
      <c r="C38" s="405"/>
      <c r="D38" s="269">
        <f>SUM(D40:D42)</f>
        <v>23308072</v>
      </c>
      <c r="E38" s="269">
        <f>SUM(E40:E42)</f>
        <v>0</v>
      </c>
      <c r="F38" s="277">
        <f>SUM(F40:F42)</f>
        <v>1718072</v>
      </c>
    </row>
    <row r="39" spans="1:6" s="251" customFormat="1" ht="12.75">
      <c r="A39" s="258">
        <v>33</v>
      </c>
      <c r="B39" s="264"/>
      <c r="C39" s="262" t="s">
        <v>186</v>
      </c>
      <c r="D39" s="270">
        <f>+D40+D41</f>
        <v>23308072</v>
      </c>
      <c r="E39" s="270">
        <f>+E40+E41</f>
        <v>0</v>
      </c>
      <c r="F39" s="276">
        <f>+F40+F41</f>
        <v>1718072</v>
      </c>
    </row>
    <row r="40" spans="1:6" s="252" customFormat="1" ht="12.75">
      <c r="A40" s="258">
        <v>34</v>
      </c>
      <c r="B40" s="259"/>
      <c r="C40" s="374" t="s">
        <v>173</v>
      </c>
      <c r="D40" s="271">
        <v>1718072</v>
      </c>
      <c r="E40" s="271">
        <v>0</v>
      </c>
      <c r="F40" s="278">
        <f>+D40+E40</f>
        <v>1718072</v>
      </c>
    </row>
    <row r="41" spans="1:6" s="252" customFormat="1" ht="12.75">
      <c r="A41" s="250">
        <v>35</v>
      </c>
      <c r="B41" s="279"/>
      <c r="C41" s="374" t="s">
        <v>174</v>
      </c>
      <c r="D41" s="271">
        <v>21590000</v>
      </c>
      <c r="E41" s="271">
        <v>0</v>
      </c>
      <c r="F41" s="375"/>
    </row>
    <row r="42" spans="1:6" s="252" customFormat="1" ht="13.5" thickBot="1">
      <c r="A42" s="250">
        <v>36</v>
      </c>
      <c r="B42" s="279"/>
      <c r="C42" s="286" t="s">
        <v>187</v>
      </c>
      <c r="D42" s="280">
        <v>0</v>
      </c>
      <c r="E42" s="280">
        <v>0</v>
      </c>
      <c r="F42" s="376">
        <f>+D42+E42</f>
        <v>0</v>
      </c>
    </row>
    <row r="43" spans="1:6" s="251" customFormat="1" ht="23.25" customHeight="1" thickBot="1">
      <c r="A43" s="283">
        <v>37</v>
      </c>
      <c r="B43" s="406" t="s">
        <v>175</v>
      </c>
      <c r="C43" s="407"/>
      <c r="D43" s="287">
        <f>SUM(D34,D24)+D38</f>
        <v>115785129</v>
      </c>
      <c r="E43" s="287">
        <f>SUM(E34,E24)+E38</f>
        <v>25947682</v>
      </c>
      <c r="F43" s="288">
        <f>SUM(F34,F24)+F38</f>
        <v>120142811</v>
      </c>
    </row>
    <row r="44" ht="30" customHeight="1"/>
  </sheetData>
  <sheetProtection selectLockedCells="1" selectUnlockedCells="1"/>
  <mergeCells count="14">
    <mergeCell ref="A1:F1"/>
    <mergeCell ref="A2:F2"/>
    <mergeCell ref="A5:A6"/>
    <mergeCell ref="B5:C6"/>
    <mergeCell ref="B34:C34"/>
    <mergeCell ref="B38:C38"/>
    <mergeCell ref="B43:C43"/>
    <mergeCell ref="A3:F3"/>
    <mergeCell ref="B4:C4"/>
    <mergeCell ref="B7:C7"/>
    <mergeCell ref="B12:C12"/>
    <mergeCell ref="B16:C16"/>
    <mergeCell ref="B23:C23"/>
    <mergeCell ref="B24:C24"/>
  </mergeCells>
  <printOptions horizontalCentered="1"/>
  <pageMargins left="0.42" right="0.41" top="1.16" bottom="0.35433070866141736" header="0.61" footer="0.1968503937007874"/>
  <pageSetup fitToHeight="1" fitToWidth="1" horizontalDpi="600" verticalDpi="600" orientation="portrait" paperSize="9" scale="82" r:id="rId1"/>
  <headerFooter alignWithMargins="0">
    <oddHeader>&amp;C1. melléklet a 3/2017. (II.21.)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4.125" style="331" customWidth="1"/>
    <col min="2" max="2" width="6.875" style="19" customWidth="1"/>
    <col min="3" max="3" width="8.125" style="19" customWidth="1"/>
    <col min="4" max="4" width="6.25390625" style="19" customWidth="1"/>
    <col min="5" max="5" width="31.25390625" style="19" customWidth="1"/>
    <col min="6" max="7" width="12.875" style="19" customWidth="1"/>
    <col min="8" max="9" width="12.875" style="316" customWidth="1"/>
    <col min="10" max="10" width="12.75390625" style="316" customWidth="1"/>
    <col min="11" max="12" width="12.875" style="316" customWidth="1"/>
    <col min="13" max="13" width="12.875" style="19" customWidth="1"/>
    <col min="14" max="16384" width="9.125" style="19" customWidth="1"/>
  </cols>
  <sheetData>
    <row r="1" spans="1:11" ht="12.75">
      <c r="A1" s="348" t="s">
        <v>36</v>
      </c>
      <c r="C1" s="348"/>
      <c r="D1" s="348"/>
      <c r="E1" s="348"/>
      <c r="F1" s="348"/>
      <c r="G1" s="348"/>
      <c r="H1" s="359"/>
      <c r="I1" s="359"/>
      <c r="J1" s="359"/>
      <c r="K1" s="359"/>
    </row>
    <row r="2" spans="1:11" ht="12.75">
      <c r="A2" s="348"/>
      <c r="C2" s="348"/>
      <c r="D2" s="348"/>
      <c r="E2" s="348"/>
      <c r="F2" s="348"/>
      <c r="G2" s="348"/>
      <c r="H2" s="359"/>
      <c r="I2" s="359"/>
      <c r="J2" s="359"/>
      <c r="K2" s="359"/>
    </row>
    <row r="3" spans="1:13" ht="12.75">
      <c r="A3" s="455" t="s">
        <v>154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2:11" ht="12.75">
      <c r="B4" s="348"/>
      <c r="C4" s="348"/>
      <c r="D4" s="348"/>
      <c r="E4" s="348"/>
      <c r="F4" s="348"/>
      <c r="G4" s="348"/>
      <c r="H4" s="359"/>
      <c r="I4" s="360"/>
      <c r="J4" s="359"/>
      <c r="K4" s="359"/>
    </row>
    <row r="5" spans="1:13" ht="13.5" thickBot="1">
      <c r="A5" s="434"/>
      <c r="B5" s="434"/>
      <c r="C5" s="434"/>
      <c r="D5" s="434"/>
      <c r="E5" s="434"/>
      <c r="F5" s="434"/>
      <c r="G5" s="434"/>
      <c r="M5" s="334" t="s">
        <v>96</v>
      </c>
    </row>
    <row r="6" spans="1:13" s="110" customFormat="1" ht="13.5" thickBot="1">
      <c r="A6" s="402"/>
      <c r="B6" s="327" t="s">
        <v>1</v>
      </c>
      <c r="C6" s="89" t="s">
        <v>2</v>
      </c>
      <c r="D6" s="463" t="s">
        <v>3</v>
      </c>
      <c r="E6" s="463"/>
      <c r="F6" s="458" t="s">
        <v>4</v>
      </c>
      <c r="G6" s="459"/>
      <c r="H6" s="458" t="s">
        <v>0</v>
      </c>
      <c r="I6" s="459"/>
      <c r="J6" s="458" t="s">
        <v>5</v>
      </c>
      <c r="K6" s="459"/>
      <c r="L6" s="458" t="s">
        <v>6</v>
      </c>
      <c r="M6" s="459"/>
    </row>
    <row r="7" spans="1:13" s="110" customFormat="1" ht="30.75" customHeight="1" thickBot="1">
      <c r="A7" s="403"/>
      <c r="B7" s="460" t="s">
        <v>90</v>
      </c>
      <c r="C7" s="460" t="s">
        <v>91</v>
      </c>
      <c r="D7" s="464" t="s">
        <v>72</v>
      </c>
      <c r="E7" s="465"/>
      <c r="F7" s="437" t="s">
        <v>67</v>
      </c>
      <c r="G7" s="438"/>
      <c r="H7" s="437" t="s">
        <v>68</v>
      </c>
      <c r="I7" s="438"/>
      <c r="J7" s="456" t="s">
        <v>69</v>
      </c>
      <c r="K7" s="457"/>
      <c r="L7" s="437" t="s">
        <v>32</v>
      </c>
      <c r="M7" s="438"/>
    </row>
    <row r="8" spans="1:13" ht="24.75" thickBot="1">
      <c r="A8" s="393"/>
      <c r="B8" s="461"/>
      <c r="C8" s="461"/>
      <c r="D8" s="466"/>
      <c r="E8" s="467"/>
      <c r="F8" s="370" t="s">
        <v>88</v>
      </c>
      <c r="G8" s="371" t="s">
        <v>89</v>
      </c>
      <c r="H8" s="90" t="s">
        <v>88</v>
      </c>
      <c r="I8" s="91" t="s">
        <v>89</v>
      </c>
      <c r="J8" s="90" t="s">
        <v>88</v>
      </c>
      <c r="K8" s="91" t="s">
        <v>89</v>
      </c>
      <c r="L8" s="90" t="s">
        <v>88</v>
      </c>
      <c r="M8" s="91" t="s">
        <v>89</v>
      </c>
    </row>
    <row r="9" spans="1:13" ht="12.75">
      <c r="A9" s="208">
        <v>1</v>
      </c>
      <c r="B9" s="181" t="s">
        <v>93</v>
      </c>
      <c r="C9" s="223"/>
      <c r="D9" s="228"/>
      <c r="E9" s="41"/>
      <c r="F9" s="42"/>
      <c r="G9" s="125"/>
      <c r="H9" s="42"/>
      <c r="I9" s="125"/>
      <c r="J9" s="42"/>
      <c r="K9" s="125"/>
      <c r="L9" s="42"/>
      <c r="M9" s="125"/>
    </row>
    <row r="10" spans="1:13" ht="12.75">
      <c r="A10" s="357">
        <v>2</v>
      </c>
      <c r="B10" s="37"/>
      <c r="C10" s="224"/>
      <c r="D10" s="470" t="s">
        <v>139</v>
      </c>
      <c r="E10" s="471"/>
      <c r="F10" s="40">
        <f>+F11+F12+F13+F14+F15+F16</f>
        <v>29857195</v>
      </c>
      <c r="G10" s="188"/>
      <c r="H10" s="40">
        <f>+H11+H12+H13+H14+H15+H16</f>
        <v>11861672</v>
      </c>
      <c r="I10" s="188"/>
      <c r="J10" s="40"/>
      <c r="K10" s="188"/>
      <c r="L10" s="40">
        <f>+F10+H10+J10</f>
        <v>41718867</v>
      </c>
      <c r="M10" s="188"/>
    </row>
    <row r="11" spans="1:13" s="362" customFormat="1" ht="12.75">
      <c r="A11" s="357">
        <v>3</v>
      </c>
      <c r="B11" s="235"/>
      <c r="C11" s="236"/>
      <c r="D11" s="234" t="s">
        <v>16</v>
      </c>
      <c r="E11" s="139" t="s">
        <v>140</v>
      </c>
      <c r="F11" s="237">
        <f>13734669+3705349</f>
        <v>17440018</v>
      </c>
      <c r="G11" s="238"/>
      <c r="H11" s="237"/>
      <c r="I11" s="238"/>
      <c r="J11" s="237"/>
      <c r="K11" s="238"/>
      <c r="L11" s="237">
        <f aca="true" t="shared" si="0" ref="L11:L23">+F11+H11+J11</f>
        <v>17440018</v>
      </c>
      <c r="M11" s="238"/>
    </row>
    <row r="12" spans="1:13" s="362" customFormat="1" ht="12.75">
      <c r="A12" s="357">
        <v>4</v>
      </c>
      <c r="B12" s="235"/>
      <c r="C12" s="236"/>
      <c r="D12" s="233"/>
      <c r="E12" s="139" t="s">
        <v>141</v>
      </c>
      <c r="F12" s="237">
        <f>3771373+1017444</f>
        <v>4788817</v>
      </c>
      <c r="G12" s="238"/>
      <c r="H12" s="237"/>
      <c r="I12" s="238"/>
      <c r="J12" s="237"/>
      <c r="K12" s="238"/>
      <c r="L12" s="237">
        <f t="shared" si="0"/>
        <v>4788817</v>
      </c>
      <c r="M12" s="238"/>
    </row>
    <row r="13" spans="1:13" s="362" customFormat="1" ht="12.75">
      <c r="A13" s="357">
        <v>5</v>
      </c>
      <c r="B13" s="235"/>
      <c r="C13" s="236"/>
      <c r="D13" s="233"/>
      <c r="E13" s="139" t="s">
        <v>142</v>
      </c>
      <c r="F13" s="237">
        <f>4037279+1089181</f>
        <v>5126460</v>
      </c>
      <c r="G13" s="238"/>
      <c r="H13" s="237"/>
      <c r="I13" s="238"/>
      <c r="J13" s="237"/>
      <c r="K13" s="238"/>
      <c r="L13" s="237">
        <f t="shared" si="0"/>
        <v>5126460</v>
      </c>
      <c r="M13" s="238"/>
    </row>
    <row r="14" spans="1:13" s="362" customFormat="1" ht="12.75">
      <c r="A14" s="357">
        <v>6</v>
      </c>
      <c r="B14" s="235"/>
      <c r="C14" s="236"/>
      <c r="D14" s="233"/>
      <c r="E14" s="139" t="s">
        <v>145</v>
      </c>
      <c r="F14" s="237"/>
      <c r="G14" s="238"/>
      <c r="H14" s="237">
        <f>6339120+1591359</f>
        <v>7930479</v>
      </c>
      <c r="I14" s="238"/>
      <c r="J14" s="237"/>
      <c r="K14" s="238"/>
      <c r="L14" s="237">
        <f t="shared" si="0"/>
        <v>7930479</v>
      </c>
      <c r="M14" s="238"/>
    </row>
    <row r="15" spans="1:13" s="362" customFormat="1" ht="12.75">
      <c r="A15" s="357">
        <v>7</v>
      </c>
      <c r="B15" s="235"/>
      <c r="C15" s="236"/>
      <c r="D15" s="233"/>
      <c r="E15" s="139" t="s">
        <v>146</v>
      </c>
      <c r="F15" s="237"/>
      <c r="G15" s="238"/>
      <c r="H15" s="237">
        <f>3095962+835231</f>
        <v>3931193</v>
      </c>
      <c r="I15" s="238"/>
      <c r="J15" s="237"/>
      <c r="K15" s="238"/>
      <c r="L15" s="237">
        <f t="shared" si="0"/>
        <v>3931193</v>
      </c>
      <c r="M15" s="238"/>
    </row>
    <row r="16" spans="1:13" s="362" customFormat="1" ht="12.75">
      <c r="A16" s="357">
        <v>8</v>
      </c>
      <c r="B16" s="235"/>
      <c r="C16" s="236"/>
      <c r="D16" s="233"/>
      <c r="E16" s="139" t="s">
        <v>143</v>
      </c>
      <c r="F16" s="237">
        <v>2501900</v>
      </c>
      <c r="G16" s="238"/>
      <c r="H16" s="237"/>
      <c r="I16" s="238"/>
      <c r="J16" s="237"/>
      <c r="K16" s="238"/>
      <c r="L16" s="237">
        <f t="shared" si="0"/>
        <v>2501900</v>
      </c>
      <c r="M16" s="238"/>
    </row>
    <row r="17" spans="1:13" ht="12.75">
      <c r="A17" s="357">
        <v>9</v>
      </c>
      <c r="B17" s="220"/>
      <c r="C17" s="225"/>
      <c r="D17" s="470" t="s">
        <v>147</v>
      </c>
      <c r="E17" s="471"/>
      <c r="F17" s="40">
        <v>69850</v>
      </c>
      <c r="G17" s="188"/>
      <c r="H17" s="40"/>
      <c r="I17" s="188"/>
      <c r="J17" s="40"/>
      <c r="K17" s="188"/>
      <c r="L17" s="40">
        <f t="shared" si="0"/>
        <v>69850</v>
      </c>
      <c r="M17" s="188"/>
    </row>
    <row r="18" spans="1:13" ht="12.75">
      <c r="A18" s="357">
        <v>10</v>
      </c>
      <c r="B18" s="220"/>
      <c r="C18" s="225"/>
      <c r="D18" s="462" t="s">
        <v>144</v>
      </c>
      <c r="E18" s="386"/>
      <c r="F18" s="40">
        <v>381000</v>
      </c>
      <c r="G18" s="188"/>
      <c r="H18" s="40"/>
      <c r="I18" s="188"/>
      <c r="J18" s="40"/>
      <c r="K18" s="188"/>
      <c r="L18" s="40">
        <f t="shared" si="0"/>
        <v>381000</v>
      </c>
      <c r="M18" s="188"/>
    </row>
    <row r="19" spans="1:13" ht="12.75">
      <c r="A19" s="357">
        <v>11</v>
      </c>
      <c r="B19" s="220"/>
      <c r="C19" s="225"/>
      <c r="D19" s="462" t="s">
        <v>148</v>
      </c>
      <c r="E19" s="386"/>
      <c r="F19" s="40"/>
      <c r="G19" s="188"/>
      <c r="H19" s="40">
        <v>9949358</v>
      </c>
      <c r="I19" s="188"/>
      <c r="J19" s="40"/>
      <c r="K19" s="188"/>
      <c r="L19" s="40">
        <f t="shared" si="0"/>
        <v>9949358</v>
      </c>
      <c r="M19" s="188"/>
    </row>
    <row r="20" spans="1:13" ht="12.75">
      <c r="A20" s="357">
        <v>12</v>
      </c>
      <c r="B20" s="220"/>
      <c r="C20" s="225"/>
      <c r="D20" s="462" t="s">
        <v>149</v>
      </c>
      <c r="E20" s="386"/>
      <c r="F20" s="40">
        <v>358140</v>
      </c>
      <c r="G20" s="188"/>
      <c r="H20" s="40"/>
      <c r="I20" s="188"/>
      <c r="J20" s="40"/>
      <c r="K20" s="188"/>
      <c r="L20" s="40">
        <f t="shared" si="0"/>
        <v>358140</v>
      </c>
      <c r="M20" s="188"/>
    </row>
    <row r="21" spans="1:13" ht="12.75">
      <c r="A21" s="357">
        <v>13</v>
      </c>
      <c r="B21" s="221"/>
      <c r="C21" s="225"/>
      <c r="D21" s="462" t="s">
        <v>150</v>
      </c>
      <c r="E21" s="386"/>
      <c r="F21" s="40"/>
      <c r="G21" s="188"/>
      <c r="H21" s="40">
        <v>297180</v>
      </c>
      <c r="I21" s="188"/>
      <c r="J21" s="40"/>
      <c r="K21" s="188"/>
      <c r="L21" s="40">
        <f t="shared" si="0"/>
        <v>297180</v>
      </c>
      <c r="M21" s="188"/>
    </row>
    <row r="22" spans="1:13" ht="12.75">
      <c r="A22" s="357">
        <v>14</v>
      </c>
      <c r="B22" s="115"/>
      <c r="C22" s="225"/>
      <c r="D22" s="462" t="s">
        <v>151</v>
      </c>
      <c r="E22" s="386"/>
      <c r="F22" s="40"/>
      <c r="G22" s="188"/>
      <c r="H22" s="40"/>
      <c r="I22" s="188"/>
      <c r="J22" s="40">
        <v>140000</v>
      </c>
      <c r="K22" s="188"/>
      <c r="L22" s="40">
        <f t="shared" si="0"/>
        <v>140000</v>
      </c>
      <c r="M22" s="188"/>
    </row>
    <row r="23" spans="1:13" ht="27.75" customHeight="1" thickBot="1">
      <c r="A23" s="357">
        <v>15</v>
      </c>
      <c r="B23" s="221"/>
      <c r="C23" s="226"/>
      <c r="D23" s="462" t="s">
        <v>152</v>
      </c>
      <c r="E23" s="386"/>
      <c r="F23" s="215"/>
      <c r="G23" s="232"/>
      <c r="H23" s="40"/>
      <c r="I23" s="188"/>
      <c r="J23" s="40">
        <v>130000</v>
      </c>
      <c r="K23" s="188"/>
      <c r="L23" s="40">
        <f t="shared" si="0"/>
        <v>130000</v>
      </c>
      <c r="M23" s="188"/>
    </row>
    <row r="24" spans="1:13" ht="13.5" thickBot="1">
      <c r="A24" s="358">
        <v>16</v>
      </c>
      <c r="B24" s="429" t="s">
        <v>94</v>
      </c>
      <c r="C24" s="430"/>
      <c r="D24" s="430"/>
      <c r="E24" s="441"/>
      <c r="F24" s="219">
        <f>+F10+F17+F18+F19+F20+F21+F22+F23</f>
        <v>30666185</v>
      </c>
      <c r="G24" s="369"/>
      <c r="H24" s="34">
        <f>+H10+H17+H18+H19+H20+H21+H22+H23</f>
        <v>22108210</v>
      </c>
      <c r="I24" s="216"/>
      <c r="J24" s="34">
        <f>+J10+J17+J18+J19+J20+J21+J22+J23</f>
        <v>270000</v>
      </c>
      <c r="K24" s="216"/>
      <c r="L24" s="34">
        <f>+F24+H24+J24</f>
        <v>53044395</v>
      </c>
      <c r="M24" s="216"/>
    </row>
    <row r="25" spans="1:13" ht="12.75">
      <c r="A25" s="208">
        <v>17</v>
      </c>
      <c r="B25" s="181" t="s">
        <v>84</v>
      </c>
      <c r="C25" s="223"/>
      <c r="D25" s="228"/>
      <c r="E25" s="229"/>
      <c r="F25" s="42"/>
      <c r="G25" s="125"/>
      <c r="H25" s="42"/>
      <c r="I25" s="125"/>
      <c r="J25" s="42"/>
      <c r="K25" s="125"/>
      <c r="L25" s="42"/>
      <c r="M25" s="125"/>
    </row>
    <row r="26" spans="1:13" ht="30.75" customHeight="1" thickBot="1">
      <c r="A26" s="363">
        <v>18</v>
      </c>
      <c r="B26" s="364"/>
      <c r="C26" s="240"/>
      <c r="D26" s="468" t="s">
        <v>153</v>
      </c>
      <c r="E26" s="469"/>
      <c r="F26" s="35">
        <v>100330</v>
      </c>
      <c r="G26" s="241"/>
      <c r="H26" s="35">
        <v>0</v>
      </c>
      <c r="I26" s="241"/>
      <c r="J26" s="35">
        <v>0</v>
      </c>
      <c r="K26" s="241"/>
      <c r="L26" s="35">
        <f>+F26+H26+J26</f>
        <v>100330</v>
      </c>
      <c r="M26" s="241"/>
    </row>
    <row r="27" spans="1:13" ht="13.5" thickBot="1">
      <c r="A27" s="358">
        <v>19</v>
      </c>
      <c r="B27" s="429" t="s">
        <v>95</v>
      </c>
      <c r="C27" s="430"/>
      <c r="D27" s="430"/>
      <c r="E27" s="441"/>
      <c r="F27" s="34">
        <f>+F26</f>
        <v>100330</v>
      </c>
      <c r="G27" s="239"/>
      <c r="H27" s="34">
        <f>+H26</f>
        <v>0</v>
      </c>
      <c r="I27" s="216"/>
      <c r="J27" s="34">
        <f>+J26</f>
        <v>0</v>
      </c>
      <c r="K27" s="216"/>
      <c r="L27" s="34">
        <f>+F27+H27+J27</f>
        <v>100330</v>
      </c>
      <c r="M27" s="216"/>
    </row>
    <row r="28" spans="1:13" ht="13.5" thickBot="1">
      <c r="A28" s="358">
        <v>20</v>
      </c>
      <c r="B28" s="222" t="s">
        <v>15</v>
      </c>
      <c r="C28" s="227"/>
      <c r="D28" s="230"/>
      <c r="E28" s="231"/>
      <c r="F28" s="34">
        <f>+F24+F27</f>
        <v>30766515</v>
      </c>
      <c r="G28" s="216"/>
      <c r="H28" s="34">
        <f>+H24+H27</f>
        <v>22108210</v>
      </c>
      <c r="I28" s="216"/>
      <c r="J28" s="34">
        <f>+J24+J27</f>
        <v>270000</v>
      </c>
      <c r="K28" s="216"/>
      <c r="L28" s="34">
        <f>+F28+H28+J28</f>
        <v>53144725</v>
      </c>
      <c r="M28" s="216"/>
    </row>
  </sheetData>
  <sheetProtection/>
  <mergeCells count="26">
    <mergeCell ref="D20:E20"/>
    <mergeCell ref="D22:E22"/>
    <mergeCell ref="D23:E23"/>
    <mergeCell ref="D26:E26"/>
    <mergeCell ref="B27:E27"/>
    <mergeCell ref="B24:E24"/>
    <mergeCell ref="C7:C8"/>
    <mergeCell ref="D21:E21"/>
    <mergeCell ref="F6:G6"/>
    <mergeCell ref="F7:G7"/>
    <mergeCell ref="D6:E6"/>
    <mergeCell ref="D7:E8"/>
    <mergeCell ref="D10:E10"/>
    <mergeCell ref="D17:E17"/>
    <mergeCell ref="D18:E18"/>
    <mergeCell ref="D19:E19"/>
    <mergeCell ref="A6:A8"/>
    <mergeCell ref="A3:M3"/>
    <mergeCell ref="A5:G5"/>
    <mergeCell ref="H7:I7"/>
    <mergeCell ref="J7:K7"/>
    <mergeCell ref="L7:M7"/>
    <mergeCell ref="L6:M6"/>
    <mergeCell ref="H6:I6"/>
    <mergeCell ref="J6:K6"/>
    <mergeCell ref="B7:B8"/>
  </mergeCells>
  <printOptions horizontalCentered="1"/>
  <pageMargins left="0.38" right="0.55" top="0.9448818897637796" bottom="0.35433070866141736" header="0.61" footer="0.1968503937007874"/>
  <pageSetup fitToHeight="1" fitToWidth="1" horizontalDpi="600" verticalDpi="600" orientation="landscape" paperSize="9" scale="87" r:id="rId1"/>
  <headerFooter alignWithMargins="0">
    <oddHeader>&amp;C10. melléklet a 3/2017. (II.21.)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5.625" style="19" customWidth="1"/>
    <col min="2" max="2" width="33.875" style="19" customWidth="1"/>
    <col min="3" max="10" width="10.75390625" style="19" customWidth="1"/>
    <col min="11" max="16384" width="9.125" style="19" customWidth="1"/>
  </cols>
  <sheetData>
    <row r="1" spans="1:10" ht="12.75">
      <c r="A1" s="348" t="s">
        <v>36</v>
      </c>
      <c r="C1" s="362"/>
      <c r="H1" s="315"/>
      <c r="J1" s="315"/>
    </row>
    <row r="2" spans="2:10" ht="12.75">
      <c r="B2" s="436"/>
      <c r="C2" s="436"/>
      <c r="D2" s="436"/>
      <c r="E2" s="436"/>
      <c r="F2" s="436"/>
      <c r="G2" s="436"/>
      <c r="H2" s="436"/>
      <c r="I2" s="436"/>
      <c r="J2" s="436"/>
    </row>
    <row r="3" spans="2:10" ht="12.75">
      <c r="B3" s="391" t="s">
        <v>156</v>
      </c>
      <c r="C3" s="391"/>
      <c r="D3" s="391"/>
      <c r="E3" s="391"/>
      <c r="F3" s="391"/>
      <c r="G3" s="391"/>
      <c r="H3" s="391"/>
      <c r="I3" s="391"/>
      <c r="J3" s="391"/>
    </row>
    <row r="4" spans="2:10" ht="13.5" thickBot="1">
      <c r="B4" s="365"/>
      <c r="C4" s="365"/>
      <c r="D4" s="365"/>
      <c r="E4" s="365"/>
      <c r="F4" s="365"/>
      <c r="G4" s="365"/>
      <c r="H4" s="365"/>
      <c r="I4" s="365"/>
      <c r="J4" s="372" t="s">
        <v>181</v>
      </c>
    </row>
    <row r="5" spans="1:10" s="110" customFormat="1" ht="13.5" thickBot="1">
      <c r="A5" s="475"/>
      <c r="B5" s="361" t="s">
        <v>1</v>
      </c>
      <c r="C5" s="458" t="s">
        <v>2</v>
      </c>
      <c r="D5" s="459"/>
      <c r="E5" s="458" t="s">
        <v>3</v>
      </c>
      <c r="F5" s="459"/>
      <c r="G5" s="458" t="s">
        <v>4</v>
      </c>
      <c r="H5" s="459"/>
      <c r="I5" s="463" t="s">
        <v>0</v>
      </c>
      <c r="J5" s="459"/>
    </row>
    <row r="6" spans="1:10" ht="13.5" thickBot="1">
      <c r="A6" s="476"/>
      <c r="B6" s="109" t="s">
        <v>72</v>
      </c>
      <c r="C6" s="474" t="s">
        <v>17</v>
      </c>
      <c r="D6" s="473"/>
      <c r="E6" s="474" t="s">
        <v>18</v>
      </c>
      <c r="F6" s="473"/>
      <c r="G6" s="366" t="s">
        <v>19</v>
      </c>
      <c r="H6" s="112"/>
      <c r="I6" s="472" t="s">
        <v>9</v>
      </c>
      <c r="J6" s="473"/>
    </row>
    <row r="7" spans="1:10" ht="27" customHeight="1">
      <c r="A7" s="310">
        <v>1</v>
      </c>
      <c r="B7" s="314" t="s">
        <v>157</v>
      </c>
      <c r="C7" s="43"/>
      <c r="D7" s="242">
        <v>2</v>
      </c>
      <c r="E7" s="243"/>
      <c r="F7" s="242">
        <v>1.75</v>
      </c>
      <c r="G7" s="244"/>
      <c r="H7" s="242">
        <v>0.08</v>
      </c>
      <c r="I7" s="244"/>
      <c r="J7" s="242">
        <f>+D7+F7+H7</f>
        <v>3.83</v>
      </c>
    </row>
    <row r="8" spans="1:10" ht="27" customHeight="1">
      <c r="A8" s="336">
        <v>2</v>
      </c>
      <c r="B8" s="23" t="s">
        <v>155</v>
      </c>
      <c r="C8" s="43"/>
      <c r="D8" s="242">
        <v>3</v>
      </c>
      <c r="E8" s="243"/>
      <c r="F8" s="242"/>
      <c r="G8" s="244"/>
      <c r="H8" s="242"/>
      <c r="I8" s="244"/>
      <c r="J8" s="242">
        <f>+D8+F8+H8</f>
        <v>3</v>
      </c>
    </row>
    <row r="9" spans="1:10" ht="27" customHeight="1" thickBot="1">
      <c r="A9" s="293">
        <v>3</v>
      </c>
      <c r="B9" s="23" t="s">
        <v>158</v>
      </c>
      <c r="C9" s="43"/>
      <c r="D9" s="242">
        <v>5</v>
      </c>
      <c r="E9" s="243"/>
      <c r="F9" s="242"/>
      <c r="G9" s="244"/>
      <c r="H9" s="242">
        <v>1</v>
      </c>
      <c r="I9" s="244"/>
      <c r="J9" s="242">
        <f>+D9+F9+H9</f>
        <v>6</v>
      </c>
    </row>
    <row r="10" spans="1:10" ht="13.5" thickBot="1">
      <c r="A10" s="107">
        <v>4</v>
      </c>
      <c r="B10" s="27" t="s">
        <v>32</v>
      </c>
      <c r="C10" s="191"/>
      <c r="D10" s="367">
        <f>SUM(D7:D9)</f>
        <v>10</v>
      </c>
      <c r="E10" s="368"/>
      <c r="F10" s="367">
        <f>SUM(F7:F9)</f>
        <v>1.75</v>
      </c>
      <c r="G10" s="368"/>
      <c r="H10" s="367">
        <f>+H7+H8+H9</f>
        <v>1.08</v>
      </c>
      <c r="I10" s="368"/>
      <c r="J10" s="367">
        <f>+D10+F10+H10</f>
        <v>12.83</v>
      </c>
    </row>
  </sheetData>
  <sheetProtection/>
  <mergeCells count="10">
    <mergeCell ref="B2:J2"/>
    <mergeCell ref="B3:J3"/>
    <mergeCell ref="C5:D5"/>
    <mergeCell ref="E5:F5"/>
    <mergeCell ref="G5:H5"/>
    <mergeCell ref="I5:J5"/>
    <mergeCell ref="I6:J6"/>
    <mergeCell ref="C6:D6"/>
    <mergeCell ref="E6:F6"/>
    <mergeCell ref="A5:A6"/>
  </mergeCells>
  <printOptions horizontalCentered="1"/>
  <pageMargins left="0.38" right="0.38" top="1.12" bottom="0.35433070866141736" header="0.61" footer="0.1968503937007874"/>
  <pageSetup fitToHeight="1" fitToWidth="1" horizontalDpi="600" verticalDpi="600" orientation="landscape" paperSize="9" r:id="rId1"/>
  <headerFooter alignWithMargins="0">
    <oddHeader>&amp;C11. melléklet a 3/2017. (II.21.)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R26" sqref="R26"/>
    </sheetView>
  </sheetViews>
  <sheetFormatPr defaultColWidth="9.00390625" defaultRowHeight="12.75"/>
  <cols>
    <col min="1" max="1" width="4.00390625" style="0" customWidth="1"/>
    <col min="4" max="4" width="22.00390625" style="0" customWidth="1"/>
    <col min="15" max="15" width="10.375" style="0" customWidth="1"/>
    <col min="17" max="17" width="10.875" style="10" bestFit="1" customWidth="1"/>
  </cols>
  <sheetData>
    <row r="1" spans="5:17" ht="12.75"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</row>
    <row r="2" spans="14:17" ht="12.75">
      <c r="N2" s="2"/>
      <c r="O2" s="2"/>
      <c r="P2" s="2"/>
      <c r="Q2" s="13"/>
    </row>
    <row r="4" spans="3:17" ht="12.75"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</row>
    <row r="5" spans="3:17" ht="12.75">
      <c r="C5" s="478" t="s">
        <v>180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</row>
    <row r="6" spans="3:17" ht="13.5" thickBot="1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88" t="s">
        <v>96</v>
      </c>
    </row>
    <row r="7" spans="1:17" s="18" customFormat="1" ht="13.5" thickBot="1">
      <c r="A7" s="515"/>
      <c r="B7" s="488" t="s">
        <v>1</v>
      </c>
      <c r="C7" s="489"/>
      <c r="D7" s="490"/>
      <c r="E7" s="378" t="s">
        <v>2</v>
      </c>
      <c r="F7" s="379" t="s">
        <v>3</v>
      </c>
      <c r="G7" s="379" t="s">
        <v>4</v>
      </c>
      <c r="H7" s="379" t="s">
        <v>0</v>
      </c>
      <c r="I7" s="379" t="s">
        <v>5</v>
      </c>
      <c r="J7" s="379" t="s">
        <v>6</v>
      </c>
      <c r="K7" s="379" t="s">
        <v>7</v>
      </c>
      <c r="L7" s="379" t="s">
        <v>53</v>
      </c>
      <c r="M7" s="379" t="s">
        <v>54</v>
      </c>
      <c r="N7" s="379" t="s">
        <v>55</v>
      </c>
      <c r="O7" s="379" t="s">
        <v>56</v>
      </c>
      <c r="P7" s="380" t="s">
        <v>57</v>
      </c>
      <c r="Q7" s="381" t="s">
        <v>58</v>
      </c>
    </row>
    <row r="8" spans="1:17" ht="13.5" thickBot="1">
      <c r="A8" s="516"/>
      <c r="B8" s="479" t="s">
        <v>72</v>
      </c>
      <c r="C8" s="480"/>
      <c r="D8" s="481"/>
      <c r="E8" s="54" t="s">
        <v>20</v>
      </c>
      <c r="F8" s="53" t="s">
        <v>21</v>
      </c>
      <c r="G8" s="53" t="s">
        <v>22</v>
      </c>
      <c r="H8" s="53" t="s">
        <v>23</v>
      </c>
      <c r="I8" s="53" t="s">
        <v>24</v>
      </c>
      <c r="J8" s="53" t="s">
        <v>25</v>
      </c>
      <c r="K8" s="53" t="s">
        <v>26</v>
      </c>
      <c r="L8" s="53" t="s">
        <v>27</v>
      </c>
      <c r="M8" s="53" t="s">
        <v>28</v>
      </c>
      <c r="N8" s="53" t="s">
        <v>29</v>
      </c>
      <c r="O8" s="53" t="s">
        <v>30</v>
      </c>
      <c r="P8" s="71" t="s">
        <v>31</v>
      </c>
      <c r="Q8" s="81" t="s">
        <v>32</v>
      </c>
    </row>
    <row r="9" spans="1:17" ht="12.75">
      <c r="A9" s="382">
        <v>1</v>
      </c>
      <c r="B9" s="491" t="s">
        <v>73</v>
      </c>
      <c r="C9" s="492"/>
      <c r="D9" s="493"/>
      <c r="E9" s="55"/>
      <c r="F9" s="44"/>
      <c r="G9" s="44"/>
      <c r="H9" s="44"/>
      <c r="I9" s="44"/>
      <c r="J9" s="44"/>
      <c r="K9" s="44"/>
      <c r="L9" s="44"/>
      <c r="M9" s="44"/>
      <c r="N9" s="44"/>
      <c r="O9" s="44"/>
      <c r="P9" s="72"/>
      <c r="Q9" s="82"/>
    </row>
    <row r="10" spans="1:17" ht="12.75">
      <c r="A10" s="383">
        <v>2</v>
      </c>
      <c r="B10" s="482" t="s">
        <v>85</v>
      </c>
      <c r="C10" s="483"/>
      <c r="D10" s="484"/>
      <c r="E10" s="56">
        <v>3001496</v>
      </c>
      <c r="F10" s="4">
        <v>3001496</v>
      </c>
      <c r="G10" s="4">
        <v>3001496</v>
      </c>
      <c r="H10" s="4">
        <v>3001496</v>
      </c>
      <c r="I10" s="4">
        <v>3001496</v>
      </c>
      <c r="J10" s="4">
        <v>3001496</v>
      </c>
      <c r="K10" s="4">
        <v>3001496</v>
      </c>
      <c r="L10" s="4">
        <v>3001496</v>
      </c>
      <c r="M10" s="4">
        <v>3001496</v>
      </c>
      <c r="N10" s="4">
        <v>3001496</v>
      </c>
      <c r="O10" s="4">
        <v>3001496</v>
      </c>
      <c r="P10" s="73">
        <v>3001495</v>
      </c>
      <c r="Q10" s="83">
        <f aca="true" t="shared" si="0" ref="Q10:Q16">SUM(E10:P10)</f>
        <v>36017951</v>
      </c>
    </row>
    <row r="11" spans="1:17" ht="12.75">
      <c r="A11" s="383">
        <v>3</v>
      </c>
      <c r="B11" s="485" t="s">
        <v>33</v>
      </c>
      <c r="C11" s="486"/>
      <c r="D11" s="487"/>
      <c r="E11" s="57">
        <v>1466667</v>
      </c>
      <c r="F11" s="3">
        <v>1466667</v>
      </c>
      <c r="G11" s="3">
        <v>1466667</v>
      </c>
      <c r="H11" s="3">
        <v>1466667</v>
      </c>
      <c r="I11" s="3">
        <v>1466667</v>
      </c>
      <c r="J11" s="3">
        <v>1466667</v>
      </c>
      <c r="K11" s="3">
        <v>1466667</v>
      </c>
      <c r="L11" s="3">
        <v>1466667</v>
      </c>
      <c r="M11" s="3">
        <v>1466667</v>
      </c>
      <c r="N11" s="3">
        <v>1466667</v>
      </c>
      <c r="O11" s="3">
        <v>1466667</v>
      </c>
      <c r="P11" s="74">
        <v>1466663</v>
      </c>
      <c r="Q11" s="83">
        <f t="shared" si="0"/>
        <v>17600000</v>
      </c>
    </row>
    <row r="12" spans="1:17" ht="12.75">
      <c r="A12" s="383">
        <v>4</v>
      </c>
      <c r="B12" s="503" t="s">
        <v>37</v>
      </c>
      <c r="C12" s="504"/>
      <c r="D12" s="505"/>
      <c r="E12" s="56">
        <v>763878</v>
      </c>
      <c r="F12" s="4">
        <v>763878</v>
      </c>
      <c r="G12" s="4">
        <v>763878</v>
      </c>
      <c r="H12" s="4">
        <v>763878</v>
      </c>
      <c r="I12" s="4">
        <v>763878</v>
      </c>
      <c r="J12" s="4">
        <v>763878</v>
      </c>
      <c r="K12" s="4">
        <v>763878</v>
      </c>
      <c r="L12" s="4">
        <v>763878</v>
      </c>
      <c r="M12" s="4">
        <v>763878</v>
      </c>
      <c r="N12" s="4">
        <v>763878</v>
      </c>
      <c r="O12" s="4">
        <v>763878</v>
      </c>
      <c r="P12" s="73">
        <v>763878</v>
      </c>
      <c r="Q12" s="83">
        <f t="shared" si="0"/>
        <v>9166536</v>
      </c>
    </row>
    <row r="13" spans="1:17" ht="12.75">
      <c r="A13" s="383">
        <v>5</v>
      </c>
      <c r="B13" s="503" t="s">
        <v>86</v>
      </c>
      <c r="C13" s="504"/>
      <c r="D13" s="505"/>
      <c r="E13" s="56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73">
        <v>0</v>
      </c>
      <c r="Q13" s="83">
        <f t="shared" si="0"/>
        <v>0</v>
      </c>
    </row>
    <row r="14" spans="1:17" ht="12.75">
      <c r="A14" s="383">
        <v>6</v>
      </c>
      <c r="B14" s="512" t="s">
        <v>78</v>
      </c>
      <c r="C14" s="513"/>
      <c r="D14" s="514"/>
      <c r="E14" s="56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73">
        <v>0</v>
      </c>
      <c r="Q14" s="83">
        <f t="shared" si="0"/>
        <v>0</v>
      </c>
    </row>
    <row r="15" spans="1:17" ht="12.75">
      <c r="A15" s="383">
        <v>7</v>
      </c>
      <c r="B15" s="65" t="s">
        <v>79</v>
      </c>
      <c r="C15" s="14"/>
      <c r="D15" s="66"/>
      <c r="E15" s="59">
        <v>400000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76">
        <v>0</v>
      </c>
      <c r="Q15" s="83">
        <f t="shared" si="0"/>
        <v>400000</v>
      </c>
    </row>
    <row r="16" spans="1:17" ht="12.75">
      <c r="A16" s="383">
        <v>8</v>
      </c>
      <c r="B16" s="65" t="s">
        <v>138</v>
      </c>
      <c r="C16" s="14"/>
      <c r="D16" s="66"/>
      <c r="E16" s="59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76">
        <v>0</v>
      </c>
      <c r="Q16" s="83">
        <f t="shared" si="0"/>
        <v>0</v>
      </c>
    </row>
    <row r="17" spans="1:17" ht="12.75">
      <c r="A17" s="383">
        <v>9</v>
      </c>
      <c r="B17" s="509" t="s">
        <v>182</v>
      </c>
      <c r="C17" s="510"/>
      <c r="D17" s="511"/>
      <c r="E17" s="58">
        <f aca="true" t="shared" si="1" ref="E17:Q17">SUM(E10:E16)</f>
        <v>5632041</v>
      </c>
      <c r="F17" s="5">
        <f t="shared" si="1"/>
        <v>5232041</v>
      </c>
      <c r="G17" s="5">
        <f t="shared" si="1"/>
        <v>5232041</v>
      </c>
      <c r="H17" s="5">
        <f t="shared" si="1"/>
        <v>5232041</v>
      </c>
      <c r="I17" s="5">
        <f t="shared" si="1"/>
        <v>5232041</v>
      </c>
      <c r="J17" s="5">
        <f t="shared" si="1"/>
        <v>5232041</v>
      </c>
      <c r="K17" s="5">
        <f t="shared" si="1"/>
        <v>5232041</v>
      </c>
      <c r="L17" s="5">
        <f t="shared" si="1"/>
        <v>5232041</v>
      </c>
      <c r="M17" s="5">
        <f t="shared" si="1"/>
        <v>5232041</v>
      </c>
      <c r="N17" s="5">
        <f t="shared" si="1"/>
        <v>5232041</v>
      </c>
      <c r="O17" s="5">
        <f t="shared" si="1"/>
        <v>5232041</v>
      </c>
      <c r="P17" s="75">
        <f t="shared" si="1"/>
        <v>5232036</v>
      </c>
      <c r="Q17" s="83">
        <f t="shared" si="1"/>
        <v>63184487</v>
      </c>
    </row>
    <row r="18" spans="1:17" ht="12.75">
      <c r="A18" s="383">
        <v>10</v>
      </c>
      <c r="B18" s="503" t="s">
        <v>188</v>
      </c>
      <c r="C18" s="504"/>
      <c r="D18" s="505"/>
      <c r="E18" s="56">
        <v>3616538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73"/>
      <c r="Q18" s="83">
        <f>SUM(E18:P18)</f>
        <v>3616538</v>
      </c>
    </row>
    <row r="19" spans="1:17" ht="12.75">
      <c r="A19" s="383">
        <v>11</v>
      </c>
      <c r="B19" s="63" t="s">
        <v>190</v>
      </c>
      <c r="C19" s="11"/>
      <c r="D19" s="64"/>
      <c r="E19" s="56">
        <v>49755</v>
      </c>
      <c r="F19" s="4">
        <v>49755</v>
      </c>
      <c r="G19" s="4">
        <v>49755</v>
      </c>
      <c r="H19" s="4">
        <v>49755</v>
      </c>
      <c r="I19" s="4">
        <v>49755</v>
      </c>
      <c r="J19" s="4">
        <v>49755</v>
      </c>
      <c r="K19" s="4">
        <v>49755</v>
      </c>
      <c r="L19" s="4">
        <v>49755</v>
      </c>
      <c r="M19" s="4">
        <v>49755</v>
      </c>
      <c r="N19" s="4">
        <v>49755</v>
      </c>
      <c r="O19" s="4">
        <v>49755</v>
      </c>
      <c r="P19" s="73">
        <f>49755+1</f>
        <v>49756</v>
      </c>
      <c r="Q19" s="83">
        <f>SUM(E19:P19)</f>
        <v>597061</v>
      </c>
    </row>
    <row r="20" spans="1:17" ht="12.75">
      <c r="A20" s="383">
        <v>12</v>
      </c>
      <c r="B20" s="63" t="s">
        <v>189</v>
      </c>
      <c r="C20" s="11"/>
      <c r="D20" s="64"/>
      <c r="E20" s="56">
        <f>+E30+E31+E32</f>
        <v>893543</v>
      </c>
      <c r="F20" s="4">
        <f>+F30+F31+F32</f>
        <v>29694745</v>
      </c>
      <c r="G20" s="4">
        <f>+G30+G31+G32</f>
        <v>3411220</v>
      </c>
      <c r="H20" s="4">
        <f>+H30+H31+H32</f>
        <v>65000</v>
      </c>
      <c r="I20" s="4">
        <f>+I30+I31+I32</f>
        <v>7979859</v>
      </c>
      <c r="J20" s="4">
        <f>+J30+J31+J32-265000</f>
        <v>10700358</v>
      </c>
      <c r="K20" s="4"/>
      <c r="L20" s="4"/>
      <c r="M20" s="4"/>
      <c r="N20" s="4"/>
      <c r="O20" s="4"/>
      <c r="P20" s="73"/>
      <c r="Q20" s="83">
        <f>SUM(E20:P20)</f>
        <v>52744725</v>
      </c>
    </row>
    <row r="21" spans="1:17" ht="13.5" thickBot="1">
      <c r="A21" s="384">
        <v>13</v>
      </c>
      <c r="B21" s="500" t="s">
        <v>80</v>
      </c>
      <c r="C21" s="501"/>
      <c r="D21" s="502"/>
      <c r="E21" s="69">
        <f aca="true" t="shared" si="2" ref="E21:Q21">SUM(E18:E20)</f>
        <v>4559836</v>
      </c>
      <c r="F21" s="70">
        <f t="shared" si="2"/>
        <v>29744500</v>
      </c>
      <c r="G21" s="70">
        <f t="shared" si="2"/>
        <v>3460975</v>
      </c>
      <c r="H21" s="70">
        <f t="shared" si="2"/>
        <v>114755</v>
      </c>
      <c r="I21" s="70">
        <f t="shared" si="2"/>
        <v>8029614</v>
      </c>
      <c r="J21" s="70">
        <f t="shared" si="2"/>
        <v>10750113</v>
      </c>
      <c r="K21" s="70">
        <f t="shared" si="2"/>
        <v>49755</v>
      </c>
      <c r="L21" s="70">
        <f t="shared" si="2"/>
        <v>49755</v>
      </c>
      <c r="M21" s="70">
        <f t="shared" si="2"/>
        <v>49755</v>
      </c>
      <c r="N21" s="70">
        <f t="shared" si="2"/>
        <v>49755</v>
      </c>
      <c r="O21" s="70">
        <f t="shared" si="2"/>
        <v>49755</v>
      </c>
      <c r="P21" s="77">
        <f t="shared" si="2"/>
        <v>49756</v>
      </c>
      <c r="Q21" s="84">
        <f t="shared" si="2"/>
        <v>56958324</v>
      </c>
    </row>
    <row r="22" spans="1:17" ht="13.5" thickBot="1">
      <c r="A22" s="385">
        <v>14</v>
      </c>
      <c r="B22" s="494" t="s">
        <v>34</v>
      </c>
      <c r="C22" s="495"/>
      <c r="D22" s="496"/>
      <c r="E22" s="60">
        <f aca="true" t="shared" si="3" ref="E22:Q22">+E17+E21</f>
        <v>10191877</v>
      </c>
      <c r="F22" s="16">
        <f t="shared" si="3"/>
        <v>34976541</v>
      </c>
      <c r="G22" s="16">
        <f t="shared" si="3"/>
        <v>8693016</v>
      </c>
      <c r="H22" s="16">
        <f t="shared" si="3"/>
        <v>5346796</v>
      </c>
      <c r="I22" s="16">
        <f t="shared" si="3"/>
        <v>13261655</v>
      </c>
      <c r="J22" s="16">
        <f t="shared" si="3"/>
        <v>15982154</v>
      </c>
      <c r="K22" s="16">
        <f t="shared" si="3"/>
        <v>5281796</v>
      </c>
      <c r="L22" s="16">
        <f t="shared" si="3"/>
        <v>5281796</v>
      </c>
      <c r="M22" s="16">
        <f t="shared" si="3"/>
        <v>5281796</v>
      </c>
      <c r="N22" s="16">
        <f t="shared" si="3"/>
        <v>5281796</v>
      </c>
      <c r="O22" s="16">
        <f t="shared" si="3"/>
        <v>5281796</v>
      </c>
      <c r="P22" s="78">
        <f t="shared" si="3"/>
        <v>5281792</v>
      </c>
      <c r="Q22" s="85">
        <f t="shared" si="3"/>
        <v>120142811</v>
      </c>
    </row>
    <row r="23" spans="1:17" ht="12.75">
      <c r="A23" s="382">
        <v>15</v>
      </c>
      <c r="B23" s="497" t="s">
        <v>74</v>
      </c>
      <c r="C23" s="498"/>
      <c r="D23" s="49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6"/>
    </row>
    <row r="24" spans="1:17" ht="12.75">
      <c r="A24" s="383">
        <v>16</v>
      </c>
      <c r="B24" s="482" t="s">
        <v>38</v>
      </c>
      <c r="C24" s="483"/>
      <c r="D24" s="484"/>
      <c r="E24" s="56">
        <v>2672615</v>
      </c>
      <c r="F24" s="4">
        <v>2672615</v>
      </c>
      <c r="G24" s="4">
        <v>2672615</v>
      </c>
      <c r="H24" s="4">
        <v>2672615</v>
      </c>
      <c r="I24" s="4">
        <v>2672615</v>
      </c>
      <c r="J24" s="4">
        <v>2672615</v>
      </c>
      <c r="K24" s="4">
        <v>2672615</v>
      </c>
      <c r="L24" s="4">
        <v>2672615</v>
      </c>
      <c r="M24" s="4">
        <v>2672615</v>
      </c>
      <c r="N24" s="4">
        <v>2672615</v>
      </c>
      <c r="O24" s="4">
        <v>2672615</v>
      </c>
      <c r="P24" s="73">
        <v>2672617</v>
      </c>
      <c r="Q24" s="83">
        <f aca="true" t="shared" si="4" ref="Q24:Q29">SUM(E24:P24)</f>
        <v>32071382</v>
      </c>
    </row>
    <row r="25" spans="1:17" ht="12.75">
      <c r="A25" s="383">
        <v>17</v>
      </c>
      <c r="B25" s="503" t="s">
        <v>75</v>
      </c>
      <c r="C25" s="504"/>
      <c r="D25" s="505"/>
      <c r="E25" s="56">
        <v>550493</v>
      </c>
      <c r="F25" s="4">
        <v>550493</v>
      </c>
      <c r="G25" s="4">
        <v>550493</v>
      </c>
      <c r="H25" s="4">
        <v>550493</v>
      </c>
      <c r="I25" s="4">
        <v>550493</v>
      </c>
      <c r="J25" s="4">
        <v>550493</v>
      </c>
      <c r="K25" s="4">
        <v>550493</v>
      </c>
      <c r="L25" s="4">
        <v>550493</v>
      </c>
      <c r="M25" s="4">
        <v>550493</v>
      </c>
      <c r="N25" s="4">
        <v>550493</v>
      </c>
      <c r="O25" s="4">
        <v>550493</v>
      </c>
      <c r="P25" s="73">
        <v>550493</v>
      </c>
      <c r="Q25" s="83">
        <f t="shared" si="4"/>
        <v>6605916</v>
      </c>
    </row>
    <row r="26" spans="1:17" ht="12.75">
      <c r="A26" s="383">
        <v>18</v>
      </c>
      <c r="B26" s="503" t="s">
        <v>39</v>
      </c>
      <c r="C26" s="504"/>
      <c r="D26" s="505"/>
      <c r="E26" s="56">
        <v>1600000</v>
      </c>
      <c r="F26" s="4">
        <v>1600000</v>
      </c>
      <c r="G26" s="4">
        <v>1600000</v>
      </c>
      <c r="H26" s="4">
        <v>1600000</v>
      </c>
      <c r="I26" s="4">
        <v>1600000</v>
      </c>
      <c r="J26" s="4">
        <v>1600000</v>
      </c>
      <c r="K26" s="4">
        <v>1600000</v>
      </c>
      <c r="L26" s="4">
        <v>1600000</v>
      </c>
      <c r="M26" s="4">
        <v>1600000</v>
      </c>
      <c r="N26" s="4">
        <v>1600000</v>
      </c>
      <c r="O26" s="4">
        <v>1600000</v>
      </c>
      <c r="P26" s="73">
        <f>1600000+220940</f>
        <v>1820940</v>
      </c>
      <c r="Q26" s="83">
        <f t="shared" si="4"/>
        <v>19420940</v>
      </c>
    </row>
    <row r="27" spans="1:17" ht="12.75">
      <c r="A27" s="383">
        <v>19</v>
      </c>
      <c r="B27" s="503" t="s">
        <v>76</v>
      </c>
      <c r="C27" s="504"/>
      <c r="D27" s="505"/>
      <c r="E27" s="56">
        <v>67917</v>
      </c>
      <c r="F27" s="4">
        <v>67917</v>
      </c>
      <c r="G27" s="4">
        <v>67917</v>
      </c>
      <c r="H27" s="4">
        <v>67917</v>
      </c>
      <c r="I27" s="4">
        <v>67917</v>
      </c>
      <c r="J27" s="4">
        <v>67917</v>
      </c>
      <c r="K27" s="4">
        <v>67917</v>
      </c>
      <c r="L27" s="4">
        <v>67917</v>
      </c>
      <c r="M27" s="4">
        <v>67917</v>
      </c>
      <c r="N27" s="4">
        <v>67917</v>
      </c>
      <c r="O27" s="4">
        <v>67917</v>
      </c>
      <c r="P27" s="73">
        <v>67913</v>
      </c>
      <c r="Q27" s="83">
        <f t="shared" si="4"/>
        <v>815000</v>
      </c>
    </row>
    <row r="28" spans="1:17" ht="12.75">
      <c r="A28" s="383">
        <v>20</v>
      </c>
      <c r="B28" s="503" t="s">
        <v>77</v>
      </c>
      <c r="C28" s="504"/>
      <c r="D28" s="505"/>
      <c r="E28" s="56">
        <v>272587</v>
      </c>
      <c r="F28" s="4">
        <f>272583+50000</f>
        <v>322583</v>
      </c>
      <c r="G28" s="4">
        <f>272583+29000+300000</f>
        <v>601583</v>
      </c>
      <c r="H28" s="4">
        <f>272583+225000+173766</f>
        <v>671349</v>
      </c>
      <c r="I28" s="4">
        <f>272583+200000</f>
        <v>472583</v>
      </c>
      <c r="J28" s="4">
        <f>272583+29000</f>
        <v>301583</v>
      </c>
      <c r="K28" s="4">
        <f>272583+50000</f>
        <v>322583</v>
      </c>
      <c r="L28" s="4">
        <v>272583</v>
      </c>
      <c r="M28" s="4">
        <f>272583+29000</f>
        <v>301583</v>
      </c>
      <c r="N28" s="4">
        <f>272583+271570</f>
        <v>544153</v>
      </c>
      <c r="O28" s="4">
        <v>272583</v>
      </c>
      <c r="P28" s="73">
        <f>272583+225000+29000</f>
        <v>526583</v>
      </c>
      <c r="Q28" s="83">
        <f t="shared" si="4"/>
        <v>4882336</v>
      </c>
    </row>
    <row r="29" spans="1:17" ht="12.75">
      <c r="A29" s="383">
        <v>21</v>
      </c>
      <c r="B29" s="506" t="s">
        <v>51</v>
      </c>
      <c r="C29" s="507"/>
      <c r="D29" s="508"/>
      <c r="E29" s="56">
        <v>2963956</v>
      </c>
      <c r="F29" s="4">
        <v>18433</v>
      </c>
      <c r="G29" s="4">
        <v>-260567</v>
      </c>
      <c r="H29" s="4">
        <v>-330333</v>
      </c>
      <c r="I29" s="4">
        <v>-131567</v>
      </c>
      <c r="J29" s="4">
        <v>-225567</v>
      </c>
      <c r="K29" s="4">
        <v>-51567</v>
      </c>
      <c r="L29" s="4">
        <v>68433</v>
      </c>
      <c r="M29" s="4">
        <v>39433</v>
      </c>
      <c r="N29" s="4">
        <v>-268137</v>
      </c>
      <c r="O29" s="4">
        <v>68433</v>
      </c>
      <c r="P29" s="73">
        <v>-406510</v>
      </c>
      <c r="Q29" s="83">
        <f t="shared" si="4"/>
        <v>1484440</v>
      </c>
    </row>
    <row r="30" spans="1:17" ht="12.75">
      <c r="A30" s="383">
        <v>22</v>
      </c>
      <c r="B30" s="503" t="s">
        <v>67</v>
      </c>
      <c r="C30" s="504"/>
      <c r="D30" s="505"/>
      <c r="E30" s="56">
        <v>355211</v>
      </c>
      <c r="F30" s="4">
        <v>20708245</v>
      </c>
      <c r="G30" s="4">
        <f>2501900+69850+381000+358140+100330</f>
        <v>3411220</v>
      </c>
      <c r="H30" s="4"/>
      <c r="I30" s="4">
        <v>5575661</v>
      </c>
      <c r="J30" s="4">
        <v>716178</v>
      </c>
      <c r="K30" s="4"/>
      <c r="L30" s="4"/>
      <c r="M30" s="4"/>
      <c r="N30" s="4"/>
      <c r="O30" s="4"/>
      <c r="P30" s="73"/>
      <c r="Q30" s="83">
        <f>SUM(E30:P30)</f>
        <v>30766515</v>
      </c>
    </row>
    <row r="31" spans="1:17" ht="12.75">
      <c r="A31" s="383">
        <v>23</v>
      </c>
      <c r="B31" s="520" t="s">
        <v>68</v>
      </c>
      <c r="C31" s="521"/>
      <c r="D31" s="522"/>
      <c r="E31" s="56">
        <v>538332</v>
      </c>
      <c r="F31" s="4">
        <f>8689320+297180</f>
        <v>8986500</v>
      </c>
      <c r="G31" s="4"/>
      <c r="H31" s="4"/>
      <c r="I31" s="4">
        <v>2334198</v>
      </c>
      <c r="J31" s="4">
        <f>9949358+299822</f>
        <v>10249180</v>
      </c>
      <c r="K31" s="4"/>
      <c r="L31" s="4"/>
      <c r="M31" s="4"/>
      <c r="N31" s="4"/>
      <c r="O31" s="4"/>
      <c r="P31" s="73"/>
      <c r="Q31" s="83">
        <f>SUM(E31:P31)</f>
        <v>22108210</v>
      </c>
    </row>
    <row r="32" spans="1:17" ht="12.75">
      <c r="A32" s="383">
        <v>24</v>
      </c>
      <c r="B32" s="67" t="s">
        <v>69</v>
      </c>
      <c r="C32" s="30"/>
      <c r="D32" s="68"/>
      <c r="E32" s="56"/>
      <c r="F32" s="4"/>
      <c r="G32" s="4"/>
      <c r="H32" s="4">
        <v>65000</v>
      </c>
      <c r="I32" s="4">
        <v>70000</v>
      </c>
      <c r="J32" s="4"/>
      <c r="K32" s="4">
        <v>70000</v>
      </c>
      <c r="L32" s="4"/>
      <c r="M32" s="4"/>
      <c r="N32" s="4">
        <v>65000</v>
      </c>
      <c r="O32" s="4"/>
      <c r="P32" s="73"/>
      <c r="Q32" s="83">
        <f>SUM(E32:P32)</f>
        <v>270000</v>
      </c>
    </row>
    <row r="33" spans="1:17" ht="12.75">
      <c r="A33" s="383">
        <v>25</v>
      </c>
      <c r="B33" s="509" t="s">
        <v>81</v>
      </c>
      <c r="C33" s="510"/>
      <c r="D33" s="511"/>
      <c r="E33" s="61">
        <f aca="true" t="shared" si="5" ref="E33:Q33">SUM(E24:E32)</f>
        <v>9021111</v>
      </c>
      <c r="F33" s="9">
        <f t="shared" si="5"/>
        <v>34926786</v>
      </c>
      <c r="G33" s="9">
        <f t="shared" si="5"/>
        <v>8643261</v>
      </c>
      <c r="H33" s="9">
        <f t="shared" si="5"/>
        <v>5297041</v>
      </c>
      <c r="I33" s="9">
        <f t="shared" si="5"/>
        <v>13211900</v>
      </c>
      <c r="J33" s="9">
        <f t="shared" si="5"/>
        <v>15932399</v>
      </c>
      <c r="K33" s="9">
        <f t="shared" si="5"/>
        <v>5232041</v>
      </c>
      <c r="L33" s="9">
        <f t="shared" si="5"/>
        <v>5232041</v>
      </c>
      <c r="M33" s="9">
        <f t="shared" si="5"/>
        <v>5232041</v>
      </c>
      <c r="N33" s="9">
        <f t="shared" si="5"/>
        <v>5232041</v>
      </c>
      <c r="O33" s="9">
        <f t="shared" si="5"/>
        <v>5232041</v>
      </c>
      <c r="P33" s="79">
        <f t="shared" si="5"/>
        <v>5232036</v>
      </c>
      <c r="Q33" s="83">
        <f t="shared" si="5"/>
        <v>118424739</v>
      </c>
    </row>
    <row r="34" spans="1:17" ht="12.75">
      <c r="A34" s="383">
        <v>26</v>
      </c>
      <c r="B34" s="503" t="s">
        <v>191</v>
      </c>
      <c r="C34" s="504"/>
      <c r="D34" s="505"/>
      <c r="E34" s="56">
        <f>49755+1121011</f>
        <v>1170766</v>
      </c>
      <c r="F34" s="4">
        <v>49755</v>
      </c>
      <c r="G34" s="4">
        <v>49755</v>
      </c>
      <c r="H34" s="4">
        <v>49755</v>
      </c>
      <c r="I34" s="4">
        <v>49755</v>
      </c>
      <c r="J34" s="4">
        <v>49755</v>
      </c>
      <c r="K34" s="4">
        <v>49755</v>
      </c>
      <c r="L34" s="4">
        <v>49755</v>
      </c>
      <c r="M34" s="4">
        <v>49755</v>
      </c>
      <c r="N34" s="4">
        <v>49755</v>
      </c>
      <c r="O34" s="4">
        <v>49755</v>
      </c>
      <c r="P34" s="73">
        <f>49755+1</f>
        <v>49756</v>
      </c>
      <c r="Q34" s="83">
        <f>SUM(E34:P34)</f>
        <v>1718072</v>
      </c>
    </row>
    <row r="35" spans="1:17" ht="13.5" thickBot="1">
      <c r="A35" s="384">
        <v>27</v>
      </c>
      <c r="B35" s="517" t="s">
        <v>82</v>
      </c>
      <c r="C35" s="518"/>
      <c r="D35" s="519"/>
      <c r="E35" s="69">
        <f aca="true" t="shared" si="6" ref="E35:Q35">SUM(E34:E34)</f>
        <v>1170766</v>
      </c>
      <c r="F35" s="70">
        <f t="shared" si="6"/>
        <v>49755</v>
      </c>
      <c r="G35" s="70">
        <f t="shared" si="6"/>
        <v>49755</v>
      </c>
      <c r="H35" s="70">
        <f t="shared" si="6"/>
        <v>49755</v>
      </c>
      <c r="I35" s="70">
        <f t="shared" si="6"/>
        <v>49755</v>
      </c>
      <c r="J35" s="70">
        <f t="shared" si="6"/>
        <v>49755</v>
      </c>
      <c r="K35" s="70">
        <f t="shared" si="6"/>
        <v>49755</v>
      </c>
      <c r="L35" s="70">
        <f t="shared" si="6"/>
        <v>49755</v>
      </c>
      <c r="M35" s="70">
        <f t="shared" si="6"/>
        <v>49755</v>
      </c>
      <c r="N35" s="70">
        <f t="shared" si="6"/>
        <v>49755</v>
      </c>
      <c r="O35" s="70">
        <f t="shared" si="6"/>
        <v>49755</v>
      </c>
      <c r="P35" s="77">
        <f t="shared" si="6"/>
        <v>49756</v>
      </c>
      <c r="Q35" s="84">
        <f t="shared" si="6"/>
        <v>1718072</v>
      </c>
    </row>
    <row r="36" spans="1:17" ht="13.5" thickBot="1">
      <c r="A36" s="385">
        <v>28</v>
      </c>
      <c r="B36" s="494" t="s">
        <v>35</v>
      </c>
      <c r="C36" s="495"/>
      <c r="D36" s="496"/>
      <c r="E36" s="62">
        <f aca="true" t="shared" si="7" ref="E36:Q36">+E33+E35</f>
        <v>10191877</v>
      </c>
      <c r="F36" s="17">
        <f t="shared" si="7"/>
        <v>34976541</v>
      </c>
      <c r="G36" s="17">
        <f t="shared" si="7"/>
        <v>8693016</v>
      </c>
      <c r="H36" s="17">
        <f t="shared" si="7"/>
        <v>5346796</v>
      </c>
      <c r="I36" s="17">
        <f t="shared" si="7"/>
        <v>13261655</v>
      </c>
      <c r="J36" s="17">
        <f t="shared" si="7"/>
        <v>15982154</v>
      </c>
      <c r="K36" s="17">
        <f t="shared" si="7"/>
        <v>5281796</v>
      </c>
      <c r="L36" s="17">
        <f t="shared" si="7"/>
        <v>5281796</v>
      </c>
      <c r="M36" s="17">
        <f t="shared" si="7"/>
        <v>5281796</v>
      </c>
      <c r="N36" s="17">
        <f t="shared" si="7"/>
        <v>5281796</v>
      </c>
      <c r="O36" s="17">
        <f t="shared" si="7"/>
        <v>5281796</v>
      </c>
      <c r="P36" s="80">
        <f t="shared" si="7"/>
        <v>5281792</v>
      </c>
      <c r="Q36" s="87">
        <f t="shared" si="7"/>
        <v>120142811</v>
      </c>
    </row>
    <row r="37" spans="2:17" ht="12.75">
      <c r="B37" s="6"/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"/>
    </row>
    <row r="39" spans="5:16" ht="12.75"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</row>
  </sheetData>
  <sheetProtection/>
  <mergeCells count="29">
    <mergeCell ref="B36:D36"/>
    <mergeCell ref="B30:D30"/>
    <mergeCell ref="B31:D31"/>
    <mergeCell ref="B24:D24"/>
    <mergeCell ref="B25:D25"/>
    <mergeCell ref="B26:D26"/>
    <mergeCell ref="A7:A8"/>
    <mergeCell ref="B34:D34"/>
    <mergeCell ref="B33:D33"/>
    <mergeCell ref="B35:D35"/>
    <mergeCell ref="B12:D12"/>
    <mergeCell ref="B27:D27"/>
    <mergeCell ref="B28:D28"/>
    <mergeCell ref="B29:D29"/>
    <mergeCell ref="B18:D18"/>
    <mergeCell ref="B17:D17"/>
    <mergeCell ref="B14:D14"/>
    <mergeCell ref="B22:D22"/>
    <mergeCell ref="B23:D23"/>
    <mergeCell ref="B21:D21"/>
    <mergeCell ref="B13:D13"/>
    <mergeCell ref="B10:D10"/>
    <mergeCell ref="B11:D11"/>
    <mergeCell ref="B7:D7"/>
    <mergeCell ref="B9:D9"/>
    <mergeCell ref="E1:Q1"/>
    <mergeCell ref="C4:Q4"/>
    <mergeCell ref="C5:Q5"/>
    <mergeCell ref="B8:D8"/>
  </mergeCells>
  <printOptions horizontalCentered="1"/>
  <pageMargins left="0.15748031496062992" right="0.15748031496062992" top="0.9448818897637796" bottom="0.35433070866141736" header="0.52" footer="0.1968503937007874"/>
  <pageSetup fitToHeight="1" fitToWidth="1" horizontalDpi="600" verticalDpi="600" orientation="landscape" paperSize="9" scale="88" r:id="rId1"/>
  <headerFooter alignWithMargins="0">
    <oddHeader>&amp;C12. melléklet a 3/2017. (II.21.)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3.75390625" style="92" customWidth="1"/>
    <col min="2" max="2" width="6.00390625" style="92" customWidth="1"/>
    <col min="3" max="3" width="29.875" style="92" customWidth="1"/>
    <col min="4" max="13" width="13.625" style="316" customWidth="1"/>
    <col min="14" max="16384" width="9.125" style="92" customWidth="1"/>
  </cols>
  <sheetData>
    <row r="1" spans="1:3" ht="12.75">
      <c r="A1" s="315" t="s">
        <v>36</v>
      </c>
      <c r="B1" s="315"/>
      <c r="C1" s="315"/>
    </row>
    <row r="2" spans="1:13" ht="12.75">
      <c r="A2" s="401" t="s">
        <v>87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13.5" thickBot="1">
      <c r="A3" s="422"/>
      <c r="B3" s="422"/>
      <c r="C3" s="422"/>
      <c r="D3" s="422"/>
      <c r="E3" s="317"/>
      <c r="F3" s="318"/>
      <c r="G3" s="317"/>
      <c r="H3" s="319"/>
      <c r="I3" s="317"/>
      <c r="J3" s="317"/>
      <c r="K3" s="317"/>
      <c r="L3" s="390" t="s">
        <v>96</v>
      </c>
      <c r="M3" s="390"/>
    </row>
    <row r="4" spans="1:13" s="130" customFormat="1" ht="15" customHeight="1" thickBot="1">
      <c r="A4" s="402"/>
      <c r="B4" s="128" t="s">
        <v>1</v>
      </c>
      <c r="C4" s="129" t="s">
        <v>2</v>
      </c>
      <c r="D4" s="423" t="s">
        <v>3</v>
      </c>
      <c r="E4" s="424"/>
      <c r="F4" s="423" t="s">
        <v>4</v>
      </c>
      <c r="G4" s="424"/>
      <c r="H4" s="423" t="s">
        <v>0</v>
      </c>
      <c r="I4" s="424"/>
      <c r="J4" s="423" t="s">
        <v>5</v>
      </c>
      <c r="K4" s="424"/>
      <c r="L4" s="423" t="s">
        <v>6</v>
      </c>
      <c r="M4" s="424"/>
    </row>
    <row r="5" spans="1:13" ht="33" customHeight="1">
      <c r="A5" s="403"/>
      <c r="B5" s="397" t="s">
        <v>90</v>
      </c>
      <c r="C5" s="399" t="s">
        <v>91</v>
      </c>
      <c r="D5" s="396" t="s">
        <v>85</v>
      </c>
      <c r="E5" s="389"/>
      <c r="F5" s="396" t="s">
        <v>33</v>
      </c>
      <c r="G5" s="389"/>
      <c r="H5" s="396" t="s">
        <v>37</v>
      </c>
      <c r="I5" s="389"/>
      <c r="J5" s="396" t="s">
        <v>86</v>
      </c>
      <c r="K5" s="389"/>
      <c r="L5" s="394" t="s">
        <v>32</v>
      </c>
      <c r="M5" s="395"/>
    </row>
    <row r="6" spans="1:13" ht="33" customHeight="1" thickBot="1">
      <c r="A6" s="393"/>
      <c r="B6" s="398"/>
      <c r="C6" s="400"/>
      <c r="D6" s="93" t="s">
        <v>88</v>
      </c>
      <c r="E6" s="94" t="s">
        <v>89</v>
      </c>
      <c r="F6" s="93" t="s">
        <v>88</v>
      </c>
      <c r="G6" s="94" t="s">
        <v>89</v>
      </c>
      <c r="H6" s="93" t="s">
        <v>88</v>
      </c>
      <c r="I6" s="94" t="s">
        <v>89</v>
      </c>
      <c r="J6" s="93" t="s">
        <v>88</v>
      </c>
      <c r="K6" s="94" t="s">
        <v>89</v>
      </c>
      <c r="L6" s="93" t="s">
        <v>88</v>
      </c>
      <c r="M6" s="94" t="s">
        <v>89</v>
      </c>
    </row>
    <row r="7" spans="1:13" ht="33" customHeight="1">
      <c r="A7" s="289">
        <v>1</v>
      </c>
      <c r="B7" s="131" t="s">
        <v>83</v>
      </c>
      <c r="C7" s="132"/>
      <c r="D7" s="95">
        <v>36017951</v>
      </c>
      <c r="E7" s="96"/>
      <c r="F7" s="95">
        <v>17600000</v>
      </c>
      <c r="G7" s="97"/>
      <c r="H7" s="95">
        <v>4922800</v>
      </c>
      <c r="I7" s="97"/>
      <c r="J7" s="95">
        <v>0</v>
      </c>
      <c r="K7" s="97"/>
      <c r="L7" s="98">
        <f>+D7+F7+H7+J7</f>
        <v>58540751</v>
      </c>
      <c r="M7" s="97"/>
    </row>
    <row r="8" spans="1:13" ht="33" customHeight="1" thickBot="1">
      <c r="A8" s="290">
        <v>2</v>
      </c>
      <c r="B8" s="133" t="s">
        <v>84</v>
      </c>
      <c r="C8" s="134"/>
      <c r="D8" s="99">
        <v>0</v>
      </c>
      <c r="E8" s="100"/>
      <c r="F8" s="99">
        <v>0</v>
      </c>
      <c r="G8" s="100"/>
      <c r="H8" s="99">
        <v>4243736</v>
      </c>
      <c r="I8" s="100"/>
      <c r="J8" s="99">
        <v>0</v>
      </c>
      <c r="K8" s="100"/>
      <c r="L8" s="99">
        <f>+D8+F8+H8+J8</f>
        <v>4243736</v>
      </c>
      <c r="M8" s="135"/>
    </row>
    <row r="9" spans="1:13" ht="33" customHeight="1" thickBot="1">
      <c r="A9" s="128">
        <v>3</v>
      </c>
      <c r="B9" s="137" t="s">
        <v>15</v>
      </c>
      <c r="C9" s="138"/>
      <c r="D9" s="101">
        <f>+D7+D8</f>
        <v>36017951</v>
      </c>
      <c r="E9" s="102"/>
      <c r="F9" s="101">
        <f aca="true" t="shared" si="0" ref="F9:L9">+F7+F8</f>
        <v>17600000</v>
      </c>
      <c r="G9" s="102"/>
      <c r="H9" s="101">
        <f t="shared" si="0"/>
        <v>9166536</v>
      </c>
      <c r="I9" s="102"/>
      <c r="J9" s="101">
        <f t="shared" si="0"/>
        <v>0</v>
      </c>
      <c r="K9" s="102"/>
      <c r="L9" s="101">
        <f t="shared" si="0"/>
        <v>62784487</v>
      </c>
      <c r="M9" s="103"/>
    </row>
  </sheetData>
  <sheetProtection/>
  <mergeCells count="16">
    <mergeCell ref="A2:M2"/>
    <mergeCell ref="A4:A6"/>
    <mergeCell ref="L5:M5"/>
    <mergeCell ref="D5:E5"/>
    <mergeCell ref="F5:G5"/>
    <mergeCell ref="H5:I5"/>
    <mergeCell ref="J5:K5"/>
    <mergeCell ref="L3:M3"/>
    <mergeCell ref="J4:K4"/>
    <mergeCell ref="L4:M4"/>
    <mergeCell ref="B5:B6"/>
    <mergeCell ref="C5:C6"/>
    <mergeCell ref="A3:D3"/>
    <mergeCell ref="D4:E4"/>
    <mergeCell ref="F4:G4"/>
    <mergeCell ref="H4:I4"/>
  </mergeCells>
  <printOptions horizontalCentered="1"/>
  <pageMargins left="0.44" right="0.47" top="1.14" bottom="0.35433070866141736" header="0.74" footer="0.1968503937007874"/>
  <pageSetup fitToHeight="1" fitToWidth="1" horizontalDpi="600" verticalDpi="600" orientation="landscape" paperSize="9" scale="80" r:id="rId1"/>
  <headerFooter alignWithMargins="0">
    <oddHeader>&amp;C2. melléklet a 3/2017. (II.21.)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2" width="4.75390625" style="331" customWidth="1"/>
    <col min="3" max="3" width="6.375" style="19" customWidth="1"/>
    <col min="4" max="6" width="10.75390625" style="19" customWidth="1"/>
    <col min="7" max="7" width="13.875" style="19" customWidth="1"/>
    <col min="8" max="8" width="12.75390625" style="332" customWidth="1"/>
    <col min="9" max="9" width="12.125" style="19" customWidth="1"/>
    <col min="10" max="10" width="9.25390625" style="19" bestFit="1" customWidth="1"/>
    <col min="11" max="16384" width="9.125" style="19" customWidth="1"/>
  </cols>
  <sheetData>
    <row r="1" spans="1:10" ht="12.75">
      <c r="A1" s="320" t="s">
        <v>36</v>
      </c>
      <c r="B1" s="320"/>
      <c r="C1" s="321"/>
      <c r="D1" s="321"/>
      <c r="E1" s="321"/>
      <c r="F1" s="322"/>
      <c r="G1" s="322"/>
      <c r="H1" s="323"/>
      <c r="I1" s="322"/>
      <c r="J1" s="322"/>
    </row>
    <row r="2" spans="1:10" ht="12.75">
      <c r="A2" s="320"/>
      <c r="B2" s="320"/>
      <c r="C2" s="321"/>
      <c r="H2" s="324"/>
      <c r="I2" s="321"/>
      <c r="J2" s="322"/>
    </row>
    <row r="3" spans="1:10" ht="12.75">
      <c r="A3" s="391" t="s">
        <v>113</v>
      </c>
      <c r="B3" s="391"/>
      <c r="C3" s="391"/>
      <c r="D3" s="391"/>
      <c r="E3" s="391"/>
      <c r="F3" s="391"/>
      <c r="G3" s="391"/>
      <c r="H3" s="391"/>
      <c r="I3" s="391"/>
      <c r="J3" s="322"/>
    </row>
    <row r="4" spans="1:10" ht="12.75">
      <c r="A4" s="392"/>
      <c r="B4" s="392"/>
      <c r="C4" s="392"/>
      <c r="D4" s="392"/>
      <c r="E4" s="392"/>
      <c r="F4" s="392"/>
      <c r="G4" s="392"/>
      <c r="H4" s="392"/>
      <c r="I4" s="392"/>
      <c r="J4" s="322"/>
    </row>
    <row r="5" spans="1:10" ht="13.5" thickBot="1">
      <c r="A5" s="325"/>
      <c r="B5" s="325"/>
      <c r="C5" s="325"/>
      <c r="D5" s="325"/>
      <c r="E5" s="325"/>
      <c r="F5" s="325"/>
      <c r="G5" s="322"/>
      <c r="H5" s="323"/>
      <c r="I5" s="326" t="s">
        <v>96</v>
      </c>
      <c r="J5" s="322"/>
    </row>
    <row r="6" spans="1:10" ht="13.5" thickBot="1">
      <c r="A6" s="136"/>
      <c r="B6" s="327" t="s">
        <v>1</v>
      </c>
      <c r="C6" s="89" t="s">
        <v>2</v>
      </c>
      <c r="D6" s="427" t="s">
        <v>52</v>
      </c>
      <c r="E6" s="427"/>
      <c r="F6" s="427"/>
      <c r="G6" s="427"/>
      <c r="H6" s="328" t="s">
        <v>4</v>
      </c>
      <c r="I6" s="329" t="s">
        <v>0</v>
      </c>
      <c r="J6" s="156"/>
    </row>
    <row r="7" spans="1:10" ht="24.75" thickBot="1">
      <c r="A7" s="107"/>
      <c r="B7" s="108" t="s">
        <v>90</v>
      </c>
      <c r="C7" s="109" t="s">
        <v>91</v>
      </c>
      <c r="D7" s="428" t="s">
        <v>72</v>
      </c>
      <c r="E7" s="428"/>
      <c r="F7" s="428"/>
      <c r="G7" s="428"/>
      <c r="H7" s="90" t="s">
        <v>88</v>
      </c>
      <c r="I7" s="91" t="s">
        <v>89</v>
      </c>
      <c r="J7" s="330"/>
    </row>
    <row r="8" spans="1:10" ht="25.5" customHeight="1">
      <c r="A8" s="289">
        <v>1</v>
      </c>
      <c r="B8" s="111" t="s">
        <v>93</v>
      </c>
      <c r="C8" s="204"/>
      <c r="D8" s="155"/>
      <c r="E8" s="155"/>
      <c r="F8" s="155"/>
      <c r="G8" s="155"/>
      <c r="H8" s="294"/>
      <c r="I8" s="160"/>
      <c r="J8" s="161"/>
    </row>
    <row r="9" spans="1:10" ht="30" customHeight="1">
      <c r="A9" s="290">
        <v>2</v>
      </c>
      <c r="B9" s="155"/>
      <c r="C9" s="301"/>
      <c r="D9" s="155" t="s">
        <v>110</v>
      </c>
      <c r="E9" s="155"/>
      <c r="F9" s="155"/>
      <c r="G9" s="155"/>
      <c r="H9" s="295">
        <f>+H10+H11+H17+H18+H25+H26</f>
        <v>32432935</v>
      </c>
      <c r="I9" s="162"/>
      <c r="J9" s="161"/>
    </row>
    <row r="10" spans="1:10" ht="25.5" customHeight="1">
      <c r="A10" s="291">
        <v>3</v>
      </c>
      <c r="B10" s="104"/>
      <c r="C10" s="302"/>
      <c r="D10" s="386" t="s">
        <v>62</v>
      </c>
      <c r="E10" s="386"/>
      <c r="F10" s="386"/>
      <c r="G10" s="386"/>
      <c r="H10" s="202">
        <f>8583491+49530</f>
        <v>8633021</v>
      </c>
      <c r="I10" s="140"/>
      <c r="J10" s="161"/>
    </row>
    <row r="11" spans="1:10" s="164" customFormat="1" ht="25.5" customHeight="1">
      <c r="A11" s="291">
        <v>4</v>
      </c>
      <c r="B11" s="104"/>
      <c r="C11" s="303"/>
      <c r="D11" s="386" t="s">
        <v>45</v>
      </c>
      <c r="E11" s="386"/>
      <c r="F11" s="386"/>
      <c r="G11" s="386"/>
      <c r="H11" s="296">
        <f>SUM(H12:H16)</f>
        <v>11982556</v>
      </c>
      <c r="I11" s="141"/>
      <c r="J11" s="163"/>
    </row>
    <row r="12" spans="1:10" s="166" customFormat="1" ht="12.75">
      <c r="A12" s="292">
        <v>5</v>
      </c>
      <c r="B12" s="23"/>
      <c r="C12" s="304"/>
      <c r="D12" s="180" t="s">
        <v>16</v>
      </c>
      <c r="E12" s="426" t="s">
        <v>46</v>
      </c>
      <c r="F12" s="426"/>
      <c r="G12" s="426"/>
      <c r="H12" s="297">
        <f>5661873+2830937</f>
        <v>8492810</v>
      </c>
      <c r="I12" s="142"/>
      <c r="J12" s="165"/>
    </row>
    <row r="13" spans="1:11" s="166" customFormat="1" ht="13.5" thickBot="1">
      <c r="A13" s="292">
        <v>6</v>
      </c>
      <c r="B13" s="23"/>
      <c r="C13" s="303"/>
      <c r="D13" s="20"/>
      <c r="E13" s="426" t="s">
        <v>47</v>
      </c>
      <c r="F13" s="426"/>
      <c r="G13" s="426"/>
      <c r="H13" s="297">
        <f>1200000+600000</f>
        <v>1800000</v>
      </c>
      <c r="I13" s="143"/>
      <c r="J13" s="167"/>
      <c r="K13" s="38"/>
    </row>
    <row r="14" spans="1:13" s="166" customFormat="1" ht="29.25" customHeight="1" thickBot="1">
      <c r="A14" s="292">
        <v>7</v>
      </c>
      <c r="B14" s="23"/>
      <c r="C14" s="303"/>
      <c r="D14" s="20"/>
      <c r="E14" s="426" t="s">
        <v>48</v>
      </c>
      <c r="F14" s="426"/>
      <c r="G14" s="426"/>
      <c r="H14" s="297">
        <v>72580</v>
      </c>
      <c r="I14" s="142"/>
      <c r="J14" s="165"/>
      <c r="M14" s="168"/>
    </row>
    <row r="15" spans="1:10" s="166" customFormat="1" ht="18" customHeight="1">
      <c r="A15" s="292">
        <v>8</v>
      </c>
      <c r="B15" s="23"/>
      <c r="C15" s="303"/>
      <c r="D15" s="20"/>
      <c r="E15" s="426" t="s">
        <v>106</v>
      </c>
      <c r="F15" s="426"/>
      <c r="G15" s="426"/>
      <c r="H15" s="297">
        <f>762533+435733</f>
        <v>1198266</v>
      </c>
      <c r="I15" s="142"/>
      <c r="J15" s="165"/>
    </row>
    <row r="16" spans="1:10" s="170" customFormat="1" ht="26.25" customHeight="1">
      <c r="A16" s="292">
        <v>9</v>
      </c>
      <c r="B16" s="23"/>
      <c r="C16" s="305"/>
      <c r="D16" s="20"/>
      <c r="E16" s="426" t="s">
        <v>49</v>
      </c>
      <c r="F16" s="426"/>
      <c r="G16" s="426"/>
      <c r="H16" s="297">
        <v>418900</v>
      </c>
      <c r="I16" s="144"/>
      <c r="J16" s="169"/>
    </row>
    <row r="17" spans="1:10" ht="27" customHeight="1">
      <c r="A17" s="291">
        <v>10</v>
      </c>
      <c r="B17" s="104"/>
      <c r="C17" s="302"/>
      <c r="D17" s="431" t="s">
        <v>63</v>
      </c>
      <c r="E17" s="431"/>
      <c r="F17" s="431"/>
      <c r="G17" s="431"/>
      <c r="H17" s="202">
        <v>3831000</v>
      </c>
      <c r="I17" s="145"/>
      <c r="J17" s="171"/>
    </row>
    <row r="18" spans="1:10" ht="27" customHeight="1">
      <c r="A18" s="291">
        <v>11</v>
      </c>
      <c r="B18" s="105"/>
      <c r="C18" s="306"/>
      <c r="D18" s="387" t="s">
        <v>59</v>
      </c>
      <c r="E18" s="387"/>
      <c r="F18" s="387"/>
      <c r="G18" s="387"/>
      <c r="H18" s="202">
        <f>SUM(H19:H24)</f>
        <v>6786358</v>
      </c>
      <c r="I18" s="146"/>
      <c r="J18" s="172"/>
    </row>
    <row r="19" spans="1:10" ht="12.75">
      <c r="A19" s="291">
        <v>12</v>
      </c>
      <c r="B19" s="104"/>
      <c r="C19" s="307"/>
      <c r="D19" s="180" t="s">
        <v>16</v>
      </c>
      <c r="E19" s="21" t="s">
        <v>8</v>
      </c>
      <c r="F19" s="21"/>
      <c r="G19" s="21"/>
      <c r="H19" s="50">
        <v>1384000</v>
      </c>
      <c r="I19" s="146"/>
      <c r="J19" s="171"/>
    </row>
    <row r="20" spans="1:10" ht="12.75">
      <c r="A20" s="291">
        <v>13</v>
      </c>
      <c r="B20" s="104"/>
      <c r="C20" s="307"/>
      <c r="D20" s="22"/>
      <c r="E20" s="21" t="s">
        <v>107</v>
      </c>
      <c r="F20" s="21"/>
      <c r="G20" s="21"/>
      <c r="H20" s="50">
        <v>75000</v>
      </c>
      <c r="I20" s="146"/>
      <c r="J20" s="171"/>
    </row>
    <row r="21" spans="1:10" ht="12.75">
      <c r="A21" s="291">
        <v>14</v>
      </c>
      <c r="B21" s="104"/>
      <c r="C21" s="302"/>
      <c r="D21" s="22"/>
      <c r="E21" s="154" t="s">
        <v>108</v>
      </c>
      <c r="F21" s="29"/>
      <c r="G21" s="29"/>
      <c r="H21" s="50">
        <v>420000</v>
      </c>
      <c r="I21" s="146"/>
      <c r="J21" s="173"/>
    </row>
    <row r="22" spans="1:10" ht="12.75">
      <c r="A22" s="291">
        <v>15</v>
      </c>
      <c r="B22" s="104"/>
      <c r="C22" s="302"/>
      <c r="D22" s="22"/>
      <c r="E22" s="21" t="s">
        <v>50</v>
      </c>
      <c r="F22" s="21"/>
      <c r="G22" s="21"/>
      <c r="H22" s="50">
        <v>2500000</v>
      </c>
      <c r="I22" s="146"/>
      <c r="J22" s="171"/>
    </row>
    <row r="23" spans="1:10" ht="12.75">
      <c r="A23" s="291">
        <v>16</v>
      </c>
      <c r="B23" s="104"/>
      <c r="C23" s="302"/>
      <c r="D23" s="22"/>
      <c r="E23" s="21" t="s">
        <v>60</v>
      </c>
      <c r="F23" s="21"/>
      <c r="G23" s="21"/>
      <c r="H23" s="50">
        <v>1558718</v>
      </c>
      <c r="I23" s="147"/>
      <c r="J23" s="171"/>
    </row>
    <row r="24" spans="1:10" ht="21.75" customHeight="1">
      <c r="A24" s="291">
        <v>17</v>
      </c>
      <c r="B24" s="104"/>
      <c r="C24" s="302"/>
      <c r="D24" s="22"/>
      <c r="E24" s="426" t="s">
        <v>61</v>
      </c>
      <c r="F24" s="426"/>
      <c r="G24" s="426"/>
      <c r="H24" s="298">
        <v>848640</v>
      </c>
      <c r="I24" s="148"/>
      <c r="J24" s="171"/>
    </row>
    <row r="25" spans="1:10" s="92" customFormat="1" ht="25.5" customHeight="1">
      <c r="A25" s="291">
        <v>18</v>
      </c>
      <c r="B25" s="104"/>
      <c r="C25" s="302"/>
      <c r="D25" s="387" t="s">
        <v>64</v>
      </c>
      <c r="E25" s="387"/>
      <c r="F25" s="387"/>
      <c r="G25" s="387"/>
      <c r="H25" s="202">
        <v>1200000</v>
      </c>
      <c r="I25" s="149"/>
      <c r="J25" s="174"/>
    </row>
    <row r="26" spans="1:10" s="92" customFormat="1" ht="25.5" customHeight="1">
      <c r="A26" s="291">
        <v>19</v>
      </c>
      <c r="B26" s="104"/>
      <c r="C26" s="302"/>
      <c r="D26" s="387" t="s">
        <v>159</v>
      </c>
      <c r="E26" s="387"/>
      <c r="F26" s="387"/>
      <c r="G26" s="387"/>
      <c r="H26" s="202">
        <v>0</v>
      </c>
      <c r="I26" s="149"/>
      <c r="J26" s="174"/>
    </row>
    <row r="27" spans="1:10" ht="26.25" customHeight="1">
      <c r="A27" s="291">
        <v>20</v>
      </c>
      <c r="B27" s="104"/>
      <c r="C27" s="302"/>
      <c r="D27" s="432" t="s">
        <v>109</v>
      </c>
      <c r="E27" s="432"/>
      <c r="F27" s="432"/>
      <c r="G27" s="432"/>
      <c r="H27" s="295">
        <f>SUM(H28:H29)</f>
        <v>3585016</v>
      </c>
      <c r="I27" s="146"/>
      <c r="J27" s="175"/>
    </row>
    <row r="28" spans="1:10" ht="12.75" customHeight="1">
      <c r="A28" s="291">
        <v>21</v>
      </c>
      <c r="B28" s="104"/>
      <c r="C28" s="37"/>
      <c r="D28" s="180" t="s">
        <v>16</v>
      </c>
      <c r="E28" s="433" t="s">
        <v>111</v>
      </c>
      <c r="F28" s="433"/>
      <c r="G28" s="433"/>
      <c r="H28" s="50">
        <v>60000</v>
      </c>
      <c r="I28" s="149"/>
      <c r="J28" s="174"/>
    </row>
    <row r="29" spans="1:10" ht="13.5" thickBot="1">
      <c r="A29" s="293">
        <v>22</v>
      </c>
      <c r="B29" s="106"/>
      <c r="C29" s="308"/>
      <c r="D29" s="300"/>
      <c r="E29" s="33" t="s">
        <v>112</v>
      </c>
      <c r="F29" s="33"/>
      <c r="G29" s="33"/>
      <c r="H29" s="298">
        <v>3525016</v>
      </c>
      <c r="I29" s="150"/>
      <c r="J29" s="174"/>
    </row>
    <row r="30" spans="1:10" ht="13.5" thickBot="1">
      <c r="A30" s="107">
        <v>23</v>
      </c>
      <c r="B30" s="429" t="s">
        <v>94</v>
      </c>
      <c r="C30" s="430"/>
      <c r="D30" s="430"/>
      <c r="E30" s="430"/>
      <c r="F30" s="430"/>
      <c r="G30" s="430"/>
      <c r="H30" s="51">
        <f>+H9+H27</f>
        <v>36017951</v>
      </c>
      <c r="I30" s="151"/>
      <c r="J30" s="174"/>
    </row>
    <row r="31" spans="1:10" ht="13.5" thickBot="1">
      <c r="A31" s="107">
        <v>24</v>
      </c>
      <c r="B31" s="388" t="s">
        <v>15</v>
      </c>
      <c r="C31" s="425"/>
      <c r="D31" s="425"/>
      <c r="E31" s="425"/>
      <c r="F31" s="425"/>
      <c r="G31" s="425"/>
      <c r="H31" s="299">
        <f>+H30</f>
        <v>36017951</v>
      </c>
      <c r="I31" s="152"/>
      <c r="J31" s="161"/>
    </row>
  </sheetData>
  <sheetProtection/>
  <mergeCells count="20">
    <mergeCell ref="E24:G24"/>
    <mergeCell ref="D27:G27"/>
    <mergeCell ref="E28:G28"/>
    <mergeCell ref="D25:G25"/>
    <mergeCell ref="B31:G31"/>
    <mergeCell ref="E12:G12"/>
    <mergeCell ref="E13:G13"/>
    <mergeCell ref="E14:G14"/>
    <mergeCell ref="E15:G15"/>
    <mergeCell ref="B30:G30"/>
    <mergeCell ref="E16:G16"/>
    <mergeCell ref="D17:G17"/>
    <mergeCell ref="D26:G26"/>
    <mergeCell ref="A3:I3"/>
    <mergeCell ref="A4:I4"/>
    <mergeCell ref="D10:G10"/>
    <mergeCell ref="D18:G18"/>
    <mergeCell ref="D6:G6"/>
    <mergeCell ref="D7:G7"/>
    <mergeCell ref="D11:G11"/>
  </mergeCells>
  <printOptions horizontalCentered="1"/>
  <pageMargins left="0.62" right="0.57" top="0.9448818897637796" bottom="0.57" header="0.5" footer="0.1968503937007874"/>
  <pageSetup fitToHeight="1" fitToWidth="1" horizontalDpi="600" verticalDpi="600" orientation="landscape" paperSize="9" scale="86" r:id="rId1"/>
  <headerFooter alignWithMargins="0">
    <oddHeader>&amp;C3. melléklet a 3/2017. (II.21.)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4.125" style="331" customWidth="1"/>
    <col min="2" max="2" width="6.625" style="19" customWidth="1"/>
    <col min="3" max="3" width="7.00390625" style="19" customWidth="1"/>
    <col min="4" max="5" width="9.125" style="19" customWidth="1"/>
    <col min="6" max="6" width="26.625" style="19" customWidth="1"/>
    <col min="7" max="7" width="3.375" style="19" customWidth="1"/>
    <col min="8" max="9" width="12.25390625" style="19" customWidth="1"/>
    <col min="10" max="16384" width="9.125" style="19" customWidth="1"/>
  </cols>
  <sheetData>
    <row r="1" spans="1:8" ht="15">
      <c r="A1" s="333" t="s">
        <v>40</v>
      </c>
      <c r="C1" s="333"/>
      <c r="D1" s="333"/>
      <c r="E1" s="333"/>
      <c r="H1" s="333"/>
    </row>
    <row r="2" spans="1:8" ht="15">
      <c r="A2" s="333"/>
      <c r="C2" s="333"/>
      <c r="D2" s="333"/>
      <c r="E2" s="333"/>
      <c r="H2" s="333"/>
    </row>
    <row r="3" spans="1:9" ht="12.75">
      <c r="A3" s="435" t="s">
        <v>114</v>
      </c>
      <c r="B3" s="435"/>
      <c r="C3" s="435"/>
      <c r="D3" s="435"/>
      <c r="E3" s="435"/>
      <c r="F3" s="435"/>
      <c r="G3" s="435"/>
      <c r="H3" s="435"/>
      <c r="I3" s="435"/>
    </row>
    <row r="4" spans="1:9" ht="15" customHeight="1">
      <c r="A4" s="436"/>
      <c r="B4" s="436"/>
      <c r="C4" s="436"/>
      <c r="D4" s="436"/>
      <c r="E4" s="436"/>
      <c r="F4" s="436"/>
      <c r="G4" s="436"/>
      <c r="H4" s="436"/>
      <c r="I4" s="436"/>
    </row>
    <row r="5" spans="1:9" ht="13.5" thickBot="1">
      <c r="A5" s="434"/>
      <c r="B5" s="434"/>
      <c r="C5" s="434"/>
      <c r="D5" s="434"/>
      <c r="E5" s="434"/>
      <c r="I5" s="334" t="s">
        <v>96</v>
      </c>
    </row>
    <row r="6" spans="1:9" s="130" customFormat="1" ht="13.5" thickBot="1">
      <c r="A6" s="136"/>
      <c r="B6" s="327" t="s">
        <v>1</v>
      </c>
      <c r="C6" s="89" t="s">
        <v>2</v>
      </c>
      <c r="D6" s="427" t="s">
        <v>52</v>
      </c>
      <c r="E6" s="427"/>
      <c r="F6" s="427"/>
      <c r="G6" s="439"/>
      <c r="H6" s="328" t="s">
        <v>4</v>
      </c>
      <c r="I6" s="329" t="s">
        <v>0</v>
      </c>
    </row>
    <row r="7" spans="1:9" ht="24.75" thickBot="1">
      <c r="A7" s="107"/>
      <c r="B7" s="108" t="s">
        <v>90</v>
      </c>
      <c r="C7" s="109" t="s">
        <v>91</v>
      </c>
      <c r="D7" s="437" t="s">
        <v>72</v>
      </c>
      <c r="E7" s="428"/>
      <c r="F7" s="428"/>
      <c r="G7" s="438"/>
      <c r="H7" s="90" t="s">
        <v>88</v>
      </c>
      <c r="I7" s="91" t="s">
        <v>89</v>
      </c>
    </row>
    <row r="8" spans="1:9" ht="18.75" customHeight="1">
      <c r="A8" s="309">
        <v>1</v>
      </c>
      <c r="B8" s="111" t="s">
        <v>93</v>
      </c>
      <c r="C8" s="181"/>
      <c r="D8" s="111"/>
      <c r="E8" s="28"/>
      <c r="F8" s="28"/>
      <c r="G8" s="112"/>
      <c r="H8" s="335"/>
      <c r="I8" s="125"/>
    </row>
    <row r="9" spans="1:9" ht="18.75" customHeight="1">
      <c r="A9" s="336">
        <v>2</v>
      </c>
      <c r="B9" s="22"/>
      <c r="C9" s="37"/>
      <c r="D9" s="337" t="s">
        <v>12</v>
      </c>
      <c r="E9" s="22"/>
      <c r="F9" s="22"/>
      <c r="G9" s="338"/>
      <c r="H9" s="46">
        <f>SUM(H10:H13)</f>
        <v>15350000</v>
      </c>
      <c r="I9" s="117"/>
    </row>
    <row r="10" spans="1:9" ht="18.75" customHeight="1">
      <c r="A10" s="336">
        <v>3</v>
      </c>
      <c r="B10" s="22"/>
      <c r="C10" s="37"/>
      <c r="D10" s="339" t="s">
        <v>16</v>
      </c>
      <c r="E10" s="21" t="s">
        <v>13</v>
      </c>
      <c r="F10" s="21"/>
      <c r="G10" s="340"/>
      <c r="H10" s="47">
        <v>12500000</v>
      </c>
      <c r="I10" s="117"/>
    </row>
    <row r="11" spans="1:9" ht="18.75" customHeight="1">
      <c r="A11" s="336">
        <v>4</v>
      </c>
      <c r="B11" s="22"/>
      <c r="C11" s="37"/>
      <c r="D11" s="341"/>
      <c r="E11" s="21" t="s">
        <v>14</v>
      </c>
      <c r="F11" s="21"/>
      <c r="G11" s="340"/>
      <c r="H11" s="47">
        <v>1700000</v>
      </c>
      <c r="I11" s="117"/>
    </row>
    <row r="12" spans="1:9" ht="18.75" customHeight="1">
      <c r="A12" s="336">
        <v>5</v>
      </c>
      <c r="B12" s="22"/>
      <c r="C12" s="37"/>
      <c r="D12" s="341"/>
      <c r="E12" s="21" t="s">
        <v>43</v>
      </c>
      <c r="F12" s="21"/>
      <c r="G12" s="340"/>
      <c r="H12" s="47">
        <v>400000</v>
      </c>
      <c r="I12" s="117"/>
    </row>
    <row r="13" spans="1:9" ht="18.75" customHeight="1">
      <c r="A13" s="336">
        <v>6</v>
      </c>
      <c r="B13" s="22"/>
      <c r="C13" s="37"/>
      <c r="D13" s="341"/>
      <c r="E13" s="21" t="s">
        <v>115</v>
      </c>
      <c r="F13" s="21"/>
      <c r="G13" s="340"/>
      <c r="H13" s="47">
        <v>750000</v>
      </c>
      <c r="I13" s="117"/>
    </row>
    <row r="14" spans="1:9" ht="18.75" customHeight="1">
      <c r="A14" s="336">
        <v>7</v>
      </c>
      <c r="B14" s="22"/>
      <c r="C14" s="37"/>
      <c r="D14" s="341" t="s">
        <v>10</v>
      </c>
      <c r="E14" s="22"/>
      <c r="F14" s="22"/>
      <c r="G14" s="338"/>
      <c r="H14" s="116">
        <f>+H15</f>
        <v>2150000</v>
      </c>
      <c r="I14" s="117"/>
    </row>
    <row r="15" spans="1:9" ht="18.75" customHeight="1">
      <c r="A15" s="336">
        <v>8</v>
      </c>
      <c r="B15" s="22"/>
      <c r="C15" s="37"/>
      <c r="D15" s="341"/>
      <c r="E15" s="21" t="s">
        <v>11</v>
      </c>
      <c r="F15" s="21"/>
      <c r="G15" s="340"/>
      <c r="H15" s="47">
        <v>2150000</v>
      </c>
      <c r="I15" s="117"/>
    </row>
    <row r="16" spans="1:9" ht="18.75" customHeight="1">
      <c r="A16" s="336">
        <v>9</v>
      </c>
      <c r="B16" s="22"/>
      <c r="C16" s="37"/>
      <c r="D16" s="43" t="s">
        <v>44</v>
      </c>
      <c r="E16" s="342"/>
      <c r="F16" s="342"/>
      <c r="G16" s="343"/>
      <c r="H16" s="46">
        <f>+H17+H18+H19</f>
        <v>100000</v>
      </c>
      <c r="I16" s="117"/>
    </row>
    <row r="17" spans="1:9" ht="18.75" customHeight="1">
      <c r="A17" s="336">
        <v>10</v>
      </c>
      <c r="B17" s="22"/>
      <c r="C17" s="37"/>
      <c r="D17" s="341"/>
      <c r="E17" s="21" t="s">
        <v>70</v>
      </c>
      <c r="F17" s="21"/>
      <c r="G17" s="340"/>
      <c r="H17" s="47">
        <v>10000</v>
      </c>
      <c r="I17" s="117"/>
    </row>
    <row r="18" spans="1:9" ht="18.75" customHeight="1">
      <c r="A18" s="336">
        <v>11</v>
      </c>
      <c r="B18" s="22"/>
      <c r="C18" s="37"/>
      <c r="D18" s="341"/>
      <c r="E18" s="21" t="s">
        <v>71</v>
      </c>
      <c r="F18" s="21"/>
      <c r="G18" s="340"/>
      <c r="H18" s="47">
        <v>0</v>
      </c>
      <c r="I18" s="117"/>
    </row>
    <row r="19" spans="1:9" ht="18.75" customHeight="1" thickBot="1">
      <c r="A19" s="336">
        <v>12</v>
      </c>
      <c r="B19" s="22"/>
      <c r="C19" s="37"/>
      <c r="D19" s="341"/>
      <c r="E19" s="21" t="s">
        <v>116</v>
      </c>
      <c r="F19" s="21"/>
      <c r="G19" s="340"/>
      <c r="H19" s="47">
        <v>90000</v>
      </c>
      <c r="I19" s="117"/>
    </row>
    <row r="20" spans="1:9" ht="13.5" thickBot="1">
      <c r="A20" s="107">
        <v>13</v>
      </c>
      <c r="B20" s="429" t="s">
        <v>94</v>
      </c>
      <c r="C20" s="430"/>
      <c r="D20" s="430"/>
      <c r="E20" s="430"/>
      <c r="F20" s="430"/>
      <c r="G20" s="441"/>
      <c r="H20" s="119">
        <f>+H15+H9+H16</f>
        <v>17600000</v>
      </c>
      <c r="I20" s="344"/>
    </row>
    <row r="21" spans="1:9" ht="13.5" thickBot="1">
      <c r="A21" s="313">
        <v>14</v>
      </c>
      <c r="B21" s="388" t="s">
        <v>15</v>
      </c>
      <c r="C21" s="425"/>
      <c r="D21" s="425"/>
      <c r="E21" s="425"/>
      <c r="F21" s="425"/>
      <c r="G21" s="440"/>
      <c r="H21" s="127">
        <f>+H9+H15+H16</f>
        <v>17600000</v>
      </c>
      <c r="I21" s="345"/>
    </row>
    <row r="22" spans="1:9" ht="12.75">
      <c r="A22" s="346"/>
      <c r="B22" s="322"/>
      <c r="C22" s="322"/>
      <c r="D22" s="322"/>
      <c r="E22" s="322"/>
      <c r="F22" s="322"/>
      <c r="G22" s="322"/>
      <c r="H22" s="322"/>
      <c r="I22" s="322"/>
    </row>
    <row r="23" spans="1:9" ht="12.75">
      <c r="A23" s="346"/>
      <c r="B23" s="322"/>
      <c r="C23" s="322"/>
      <c r="D23" s="322"/>
      <c r="E23" s="322"/>
      <c r="F23" s="322"/>
      <c r="G23" s="322"/>
      <c r="H23" s="322"/>
      <c r="I23" s="322"/>
    </row>
    <row r="24" spans="1:9" ht="12.75">
      <c r="A24" s="346"/>
      <c r="B24" s="322"/>
      <c r="C24" s="322"/>
      <c r="D24" s="322"/>
      <c r="E24" s="322"/>
      <c r="F24" s="322"/>
      <c r="G24" s="322"/>
      <c r="H24" s="322"/>
      <c r="I24" s="322"/>
    </row>
  </sheetData>
  <sheetProtection/>
  <mergeCells count="7">
    <mergeCell ref="B21:G21"/>
    <mergeCell ref="B20:G20"/>
    <mergeCell ref="A5:E5"/>
    <mergeCell ref="A3:I3"/>
    <mergeCell ref="A4:I4"/>
    <mergeCell ref="D7:G7"/>
    <mergeCell ref="D6:G6"/>
  </mergeCells>
  <printOptions horizontalCentered="1"/>
  <pageMargins left="0.41" right="0.68" top="0.9448818897637796" bottom="0.58" header="0.56" footer="0.1968503937007874"/>
  <pageSetup fitToHeight="1" fitToWidth="1" horizontalDpi="600" verticalDpi="600" orientation="landscape" paperSize="9" r:id="rId1"/>
  <headerFooter alignWithMargins="0">
    <oddHeader>&amp;C4. melléklet a 3/2017. (II.21.)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4.75390625" style="331" customWidth="1"/>
    <col min="2" max="2" width="6.75390625" style="19" customWidth="1"/>
    <col min="3" max="3" width="7.375" style="19" customWidth="1"/>
    <col min="4" max="6" width="9.125" style="19" customWidth="1"/>
    <col min="7" max="7" width="8.125" style="19" customWidth="1"/>
    <col min="8" max="9" width="11.375" style="19" customWidth="1"/>
    <col min="10" max="16384" width="9.125" style="19" customWidth="1"/>
  </cols>
  <sheetData>
    <row r="1" spans="1:8" ht="15">
      <c r="A1" s="333" t="s">
        <v>40</v>
      </c>
      <c r="C1" s="333"/>
      <c r="D1" s="333"/>
      <c r="E1" s="333"/>
      <c r="F1" s="333"/>
      <c r="G1" s="333"/>
      <c r="H1" s="333"/>
    </row>
    <row r="2" spans="2:8" ht="15">
      <c r="B2" s="333"/>
      <c r="H2" s="333"/>
    </row>
    <row r="3" spans="2:9" ht="15">
      <c r="B3" s="442" t="s">
        <v>92</v>
      </c>
      <c r="C3" s="442"/>
      <c r="D3" s="442"/>
      <c r="E3" s="442"/>
      <c r="F3" s="442"/>
      <c r="G3" s="442"/>
      <c r="H3" s="442"/>
      <c r="I3" s="442"/>
    </row>
    <row r="4" spans="1:9" ht="12.75">
      <c r="A4" s="436"/>
      <c r="B4" s="436"/>
      <c r="C4" s="436"/>
      <c r="D4" s="436"/>
      <c r="E4" s="436"/>
      <c r="F4" s="436"/>
      <c r="G4" s="436"/>
      <c r="H4" s="436"/>
      <c r="I4" s="436"/>
    </row>
    <row r="5" spans="2:9" ht="13.5" thickBot="1">
      <c r="B5" s="29"/>
      <c r="C5" s="29"/>
      <c r="D5" s="29"/>
      <c r="E5" s="29"/>
      <c r="I5" s="347" t="s">
        <v>96</v>
      </c>
    </row>
    <row r="6" spans="1:9" s="92" customFormat="1" ht="13.5" thickBot="1">
      <c r="A6" s="136"/>
      <c r="B6" s="327" t="s">
        <v>1</v>
      </c>
      <c r="C6" s="89" t="s">
        <v>2</v>
      </c>
      <c r="D6" s="427" t="s">
        <v>52</v>
      </c>
      <c r="E6" s="427"/>
      <c r="F6" s="427"/>
      <c r="G6" s="439"/>
      <c r="H6" s="328" t="s">
        <v>4</v>
      </c>
      <c r="I6" s="329" t="s">
        <v>5</v>
      </c>
    </row>
    <row r="7" spans="1:9" s="110" customFormat="1" ht="24.75" thickBot="1">
      <c r="A7" s="107"/>
      <c r="B7" s="108" t="s">
        <v>90</v>
      </c>
      <c r="C7" s="109" t="s">
        <v>91</v>
      </c>
      <c r="D7" s="437" t="s">
        <v>72</v>
      </c>
      <c r="E7" s="428"/>
      <c r="F7" s="428"/>
      <c r="G7" s="438"/>
      <c r="H7" s="90" t="s">
        <v>88</v>
      </c>
      <c r="I7" s="91" t="s">
        <v>89</v>
      </c>
    </row>
    <row r="8" spans="1:9" ht="18.75" customHeight="1">
      <c r="A8" s="309">
        <v>1</v>
      </c>
      <c r="B8" s="111" t="s">
        <v>93</v>
      </c>
      <c r="C8" s="112"/>
      <c r="D8" s="28"/>
      <c r="E8" s="28"/>
      <c r="F8" s="28"/>
      <c r="G8" s="28"/>
      <c r="H8" s="113"/>
      <c r="I8" s="114"/>
    </row>
    <row r="9" spans="1:9" ht="18.75" customHeight="1">
      <c r="A9" s="310">
        <v>2</v>
      </c>
      <c r="B9" s="22"/>
      <c r="C9" s="157"/>
      <c r="D9" s="22" t="s">
        <v>97</v>
      </c>
      <c r="E9" s="22"/>
      <c r="F9" s="22"/>
      <c r="G9" s="22"/>
      <c r="H9" s="116">
        <f>SUM(H10:H13)</f>
        <v>1120000</v>
      </c>
      <c r="I9" s="117"/>
    </row>
    <row r="10" spans="1:9" ht="18.75" customHeight="1">
      <c r="A10" s="310">
        <v>3</v>
      </c>
      <c r="B10" s="22"/>
      <c r="C10" s="157"/>
      <c r="D10" s="153" t="s">
        <v>16</v>
      </c>
      <c r="E10" s="21" t="s">
        <v>41</v>
      </c>
      <c r="F10" s="21"/>
      <c r="G10" s="21"/>
      <c r="H10" s="47">
        <v>230000</v>
      </c>
      <c r="I10" s="117"/>
    </row>
    <row r="11" spans="1:9" ht="18.75" customHeight="1">
      <c r="A11" s="310">
        <v>4</v>
      </c>
      <c r="B11" s="22"/>
      <c r="C11" s="157"/>
      <c r="D11" s="21"/>
      <c r="E11" s="21" t="s">
        <v>98</v>
      </c>
      <c r="F11" s="21"/>
      <c r="G11" s="21"/>
      <c r="H11" s="47">
        <v>30000</v>
      </c>
      <c r="I11" s="117"/>
    </row>
    <row r="12" spans="1:9" ht="18.75" customHeight="1">
      <c r="A12" s="310">
        <v>5</v>
      </c>
      <c r="B12" s="22"/>
      <c r="C12" s="157"/>
      <c r="D12" s="21"/>
      <c r="E12" s="21" t="s">
        <v>42</v>
      </c>
      <c r="F12" s="21"/>
      <c r="G12" s="21"/>
      <c r="H12" s="47">
        <f>231000+300000+20000+50000+3000</f>
        <v>604000</v>
      </c>
      <c r="I12" s="117"/>
    </row>
    <row r="13" spans="1:9" ht="18.75" customHeight="1">
      <c r="A13" s="310">
        <v>6</v>
      </c>
      <c r="B13" s="22"/>
      <c r="C13" s="157"/>
      <c r="D13" s="21"/>
      <c r="E13" s="21" t="s">
        <v>99</v>
      </c>
      <c r="F13" s="21"/>
      <c r="G13" s="21"/>
      <c r="H13" s="47">
        <v>256000</v>
      </c>
      <c r="I13" s="117"/>
    </row>
    <row r="14" spans="1:9" ht="18.75" customHeight="1">
      <c r="A14" s="310">
        <v>7</v>
      </c>
      <c r="B14" s="22"/>
      <c r="C14" s="157"/>
      <c r="D14" s="22" t="s">
        <v>100</v>
      </c>
      <c r="E14" s="22"/>
      <c r="F14" s="22"/>
      <c r="G14" s="22"/>
      <c r="H14" s="116">
        <v>582000</v>
      </c>
      <c r="I14" s="117"/>
    </row>
    <row r="15" spans="1:9" ht="18.75" customHeight="1">
      <c r="A15" s="310">
        <v>8</v>
      </c>
      <c r="B15" s="22"/>
      <c r="C15" s="157"/>
      <c r="D15" s="22" t="s">
        <v>101</v>
      </c>
      <c r="E15" s="22"/>
      <c r="F15" s="22"/>
      <c r="G15" s="22"/>
      <c r="H15" s="116">
        <v>130000</v>
      </c>
      <c r="I15" s="117"/>
    </row>
    <row r="16" spans="1:9" ht="18.75" customHeight="1">
      <c r="A16" s="310">
        <v>9</v>
      </c>
      <c r="B16" s="26"/>
      <c r="C16" s="158"/>
      <c r="D16" s="22" t="s">
        <v>102</v>
      </c>
      <c r="E16" s="33"/>
      <c r="F16" s="33"/>
      <c r="G16" s="33"/>
      <c r="H16" s="116">
        <v>2000</v>
      </c>
      <c r="I16" s="118"/>
    </row>
    <row r="17" spans="1:9" ht="18.75" customHeight="1">
      <c r="A17" s="310">
        <v>10</v>
      </c>
      <c r="B17" s="22"/>
      <c r="C17" s="157"/>
      <c r="D17" s="22" t="s">
        <v>103</v>
      </c>
      <c r="E17" s="22"/>
      <c r="F17" s="22"/>
      <c r="G17" s="22"/>
      <c r="H17" s="116">
        <f>+H18</f>
        <v>3088800</v>
      </c>
      <c r="I17" s="117"/>
    </row>
    <row r="18" spans="1:9" ht="18.75" customHeight="1" thickBot="1">
      <c r="A18" s="310">
        <v>11</v>
      </c>
      <c r="B18" s="22"/>
      <c r="C18" s="115"/>
      <c r="D18" s="153" t="s">
        <v>16</v>
      </c>
      <c r="E18" s="21" t="s">
        <v>104</v>
      </c>
      <c r="F18" s="21"/>
      <c r="G18" s="21"/>
      <c r="H18" s="47">
        <v>3088800</v>
      </c>
      <c r="I18" s="117"/>
    </row>
    <row r="19" spans="1:9" ht="18.75" customHeight="1" thickBot="1">
      <c r="A19" s="107">
        <v>12</v>
      </c>
      <c r="B19" s="429" t="s">
        <v>94</v>
      </c>
      <c r="C19" s="430"/>
      <c r="D19" s="430"/>
      <c r="E19" s="430"/>
      <c r="F19" s="430"/>
      <c r="G19" s="441"/>
      <c r="H19" s="119">
        <f>+H9+H14+H15+H16+H17</f>
        <v>4922800</v>
      </c>
      <c r="I19" s="120"/>
    </row>
    <row r="20" spans="1:9" ht="18.75" customHeight="1">
      <c r="A20" s="311">
        <v>13</v>
      </c>
      <c r="B20" s="111" t="s">
        <v>84</v>
      </c>
      <c r="C20" s="112"/>
      <c r="D20" s="121"/>
      <c r="E20" s="122"/>
      <c r="F20" s="122"/>
      <c r="G20" s="123"/>
      <c r="H20" s="124"/>
      <c r="I20" s="125"/>
    </row>
    <row r="21" spans="1:9" ht="18.75" customHeight="1">
      <c r="A21" s="310">
        <v>14</v>
      </c>
      <c r="B21" s="22"/>
      <c r="C21" s="157"/>
      <c r="D21" s="22" t="s">
        <v>100</v>
      </c>
      <c r="E21" s="22"/>
      <c r="F21" s="22"/>
      <c r="G21" s="22"/>
      <c r="H21" s="116">
        <v>425196</v>
      </c>
      <c r="I21" s="117"/>
    </row>
    <row r="22" spans="1:9" ht="18.75" customHeight="1">
      <c r="A22" s="312">
        <v>15</v>
      </c>
      <c r="B22" s="126"/>
      <c r="C22" s="159"/>
      <c r="D22" s="443" t="s">
        <v>105</v>
      </c>
      <c r="E22" s="444"/>
      <c r="F22" s="444"/>
      <c r="G22" s="445"/>
      <c r="H22" s="46">
        <v>3818500</v>
      </c>
      <c r="I22" s="117"/>
    </row>
    <row r="23" spans="1:9" ht="18.75" customHeight="1">
      <c r="A23" s="312">
        <v>16</v>
      </c>
      <c r="B23" s="126"/>
      <c r="C23" s="159"/>
      <c r="D23" s="443" t="s">
        <v>102</v>
      </c>
      <c r="E23" s="444"/>
      <c r="F23" s="444"/>
      <c r="G23" s="445"/>
      <c r="H23" s="46">
        <v>20</v>
      </c>
      <c r="I23" s="117"/>
    </row>
    <row r="24" spans="1:9" ht="18.75" customHeight="1" thickBot="1">
      <c r="A24" s="312">
        <v>17</v>
      </c>
      <c r="B24" s="126"/>
      <c r="C24" s="159"/>
      <c r="D24" s="443" t="s">
        <v>103</v>
      </c>
      <c r="E24" s="444"/>
      <c r="F24" s="444"/>
      <c r="G24" s="445"/>
      <c r="H24" s="46">
        <v>20</v>
      </c>
      <c r="I24" s="117"/>
    </row>
    <row r="25" spans="1:9" ht="18.75" customHeight="1" thickBot="1">
      <c r="A25" s="107">
        <v>18</v>
      </c>
      <c r="B25" s="429" t="s">
        <v>95</v>
      </c>
      <c r="C25" s="430"/>
      <c r="D25" s="430"/>
      <c r="E25" s="430"/>
      <c r="F25" s="430"/>
      <c r="G25" s="441"/>
      <c r="H25" s="119">
        <f>SUM(H21:H24)</f>
        <v>4243736</v>
      </c>
      <c r="I25" s="120"/>
    </row>
    <row r="26" spans="1:9" ht="18.75" customHeight="1" thickBot="1">
      <c r="A26" s="313">
        <v>19</v>
      </c>
      <c r="B26" s="388" t="s">
        <v>15</v>
      </c>
      <c r="C26" s="425"/>
      <c r="D26" s="425"/>
      <c r="E26" s="425"/>
      <c r="F26" s="425"/>
      <c r="G26" s="440"/>
      <c r="H26" s="127">
        <f>+H19+H25</f>
        <v>9166536</v>
      </c>
      <c r="I26" s="120"/>
    </row>
  </sheetData>
  <sheetProtection/>
  <mergeCells count="10">
    <mergeCell ref="B3:I3"/>
    <mergeCell ref="D6:G6"/>
    <mergeCell ref="D23:G23"/>
    <mergeCell ref="D24:G24"/>
    <mergeCell ref="D22:G22"/>
    <mergeCell ref="B26:G26"/>
    <mergeCell ref="B19:G19"/>
    <mergeCell ref="A4:I4"/>
    <mergeCell ref="D7:G7"/>
    <mergeCell ref="B25:G25"/>
  </mergeCells>
  <printOptions horizontalCentered="1"/>
  <pageMargins left="0.38" right="0.66" top="0.9448818897637796" bottom="0.6" header="0.53" footer="0.1968503937007874"/>
  <pageSetup fitToHeight="1" fitToWidth="1" horizontalDpi="600" verticalDpi="600" orientation="landscape" paperSize="9" r:id="rId1"/>
  <headerFooter alignWithMargins="0">
    <oddHeader>&amp;C5. melléklet a 3/2017. (II.21.)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3.375" style="19" customWidth="1"/>
    <col min="2" max="2" width="7.625" style="19" customWidth="1"/>
    <col min="3" max="3" width="32.625" style="19" customWidth="1"/>
    <col min="4" max="15" width="12.25390625" style="19" customWidth="1"/>
    <col min="16" max="16384" width="9.125" style="19" customWidth="1"/>
  </cols>
  <sheetData>
    <row r="1" spans="1:3" ht="12.75">
      <c r="A1" s="315" t="s">
        <v>36</v>
      </c>
      <c r="B1" s="348"/>
      <c r="C1" s="348"/>
    </row>
    <row r="2" spans="1:15" ht="12.75" customHeight="1">
      <c r="A2" s="401" t="s">
        <v>117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5" ht="13.5" thickBot="1">
      <c r="A3" s="434"/>
      <c r="B3" s="434"/>
      <c r="C3" s="434"/>
      <c r="D3" s="434"/>
      <c r="E3" s="348"/>
      <c r="F3" s="348"/>
      <c r="G3" s="348"/>
      <c r="H3" s="348"/>
      <c r="I3" s="348"/>
      <c r="J3" s="348"/>
      <c r="O3" s="334" t="s">
        <v>96</v>
      </c>
    </row>
    <row r="4" spans="1:15" s="130" customFormat="1" ht="23.25" customHeight="1" thickBot="1">
      <c r="A4" s="402"/>
      <c r="B4" s="128" t="s">
        <v>1</v>
      </c>
      <c r="C4" s="129" t="s">
        <v>2</v>
      </c>
      <c r="D4" s="423" t="s">
        <v>3</v>
      </c>
      <c r="E4" s="424"/>
      <c r="F4" s="423" t="s">
        <v>4</v>
      </c>
      <c r="G4" s="424"/>
      <c r="H4" s="423" t="s">
        <v>0</v>
      </c>
      <c r="I4" s="424"/>
      <c r="J4" s="423" t="s">
        <v>5</v>
      </c>
      <c r="K4" s="424"/>
      <c r="L4" s="423" t="s">
        <v>6</v>
      </c>
      <c r="M4" s="424"/>
      <c r="N4" s="423" t="s">
        <v>7</v>
      </c>
      <c r="O4" s="424"/>
    </row>
    <row r="5" spans="1:15" s="92" customFormat="1" ht="40.5" customHeight="1">
      <c r="A5" s="403"/>
      <c r="B5" s="397" t="s">
        <v>90</v>
      </c>
      <c r="C5" s="399" t="s">
        <v>91</v>
      </c>
      <c r="D5" s="396" t="s">
        <v>38</v>
      </c>
      <c r="E5" s="389"/>
      <c r="F5" s="396" t="s">
        <v>118</v>
      </c>
      <c r="G5" s="389"/>
      <c r="H5" s="396" t="s">
        <v>39</v>
      </c>
      <c r="I5" s="389"/>
      <c r="J5" s="396" t="s">
        <v>76</v>
      </c>
      <c r="K5" s="389"/>
      <c r="L5" s="396" t="s">
        <v>77</v>
      </c>
      <c r="M5" s="389"/>
      <c r="N5" s="394" t="s">
        <v>32</v>
      </c>
      <c r="O5" s="395"/>
    </row>
    <row r="6" spans="1:15" s="92" customFormat="1" ht="33" customHeight="1" thickBot="1">
      <c r="A6" s="393"/>
      <c r="B6" s="398"/>
      <c r="C6" s="400"/>
      <c r="D6" s="93" t="s">
        <v>88</v>
      </c>
      <c r="E6" s="94" t="s">
        <v>89</v>
      </c>
      <c r="F6" s="93" t="s">
        <v>88</v>
      </c>
      <c r="G6" s="94" t="s">
        <v>89</v>
      </c>
      <c r="H6" s="93" t="s">
        <v>88</v>
      </c>
      <c r="I6" s="94" t="s">
        <v>89</v>
      </c>
      <c r="J6" s="93" t="s">
        <v>88</v>
      </c>
      <c r="K6" s="94" t="s">
        <v>89</v>
      </c>
      <c r="L6" s="93" t="s">
        <v>88</v>
      </c>
      <c r="M6" s="94" t="s">
        <v>89</v>
      </c>
      <c r="N6" s="93" t="s">
        <v>88</v>
      </c>
      <c r="O6" s="94" t="s">
        <v>89</v>
      </c>
    </row>
    <row r="7" spans="1:15" ht="30" customHeight="1">
      <c r="A7" s="309">
        <v>1</v>
      </c>
      <c r="B7" s="131" t="s">
        <v>83</v>
      </c>
      <c r="C7" s="28"/>
      <c r="D7" s="349">
        <v>15949311</v>
      </c>
      <c r="E7" s="350"/>
      <c r="F7" s="349">
        <v>3579770</v>
      </c>
      <c r="G7" s="350"/>
      <c r="H7" s="349">
        <v>12721805</v>
      </c>
      <c r="I7" s="350"/>
      <c r="J7" s="349">
        <v>815000</v>
      </c>
      <c r="K7" s="350"/>
      <c r="L7" s="349">
        <v>6366776</v>
      </c>
      <c r="M7" s="350"/>
      <c r="N7" s="349">
        <f>+D7+F7+H7+J7+L7</f>
        <v>39432662</v>
      </c>
      <c r="O7" s="350"/>
    </row>
    <row r="8" spans="1:15" ht="30" customHeight="1" thickBot="1">
      <c r="A8" s="310">
        <v>2</v>
      </c>
      <c r="B8" s="133" t="s">
        <v>84</v>
      </c>
      <c r="C8" s="24"/>
      <c r="D8" s="351">
        <v>16122071</v>
      </c>
      <c r="E8" s="352"/>
      <c r="F8" s="351">
        <v>3026146</v>
      </c>
      <c r="G8" s="352"/>
      <c r="H8" s="351">
        <v>6699135</v>
      </c>
      <c r="I8" s="352"/>
      <c r="J8" s="351">
        <v>0</v>
      </c>
      <c r="K8" s="352"/>
      <c r="L8" s="351">
        <v>0</v>
      </c>
      <c r="M8" s="352"/>
      <c r="N8" s="351">
        <f>+D8+F8+H8+J8+L8</f>
        <v>25847352</v>
      </c>
      <c r="O8" s="352"/>
    </row>
    <row r="9" spans="1:15" ht="30" customHeight="1" thickBot="1">
      <c r="A9" s="107">
        <v>3</v>
      </c>
      <c r="B9" s="353" t="s">
        <v>15</v>
      </c>
      <c r="C9" s="27"/>
      <c r="D9" s="354">
        <f>SUM(D7:D8)</f>
        <v>32071382</v>
      </c>
      <c r="E9" s="355"/>
      <c r="F9" s="354">
        <f>SUM(F7:F8)</f>
        <v>6605916</v>
      </c>
      <c r="G9" s="355"/>
      <c r="H9" s="354">
        <f>SUM(H7:H8)</f>
        <v>19420940</v>
      </c>
      <c r="I9" s="355"/>
      <c r="J9" s="354">
        <f>SUM(J7:J8)</f>
        <v>815000</v>
      </c>
      <c r="K9" s="355"/>
      <c r="L9" s="354">
        <f>SUM(L7:L8)</f>
        <v>6366776</v>
      </c>
      <c r="M9" s="355"/>
      <c r="N9" s="354">
        <f>SUM(N7:N8)</f>
        <v>65280014</v>
      </c>
      <c r="O9" s="355"/>
    </row>
  </sheetData>
  <sheetProtection/>
  <mergeCells count="17">
    <mergeCell ref="A2:O2"/>
    <mergeCell ref="L4:M4"/>
    <mergeCell ref="L5:M5"/>
    <mergeCell ref="A3:D3"/>
    <mergeCell ref="D5:E5"/>
    <mergeCell ref="N4:O4"/>
    <mergeCell ref="N5:O5"/>
    <mergeCell ref="A4:A6"/>
    <mergeCell ref="B5:B6"/>
    <mergeCell ref="C5:C6"/>
    <mergeCell ref="F5:G5"/>
    <mergeCell ref="H5:I5"/>
    <mergeCell ref="J5:K5"/>
    <mergeCell ref="D4:E4"/>
    <mergeCell ref="F4:G4"/>
    <mergeCell ref="H4:I4"/>
    <mergeCell ref="J4:K4"/>
  </mergeCells>
  <printOptions horizontalCentered="1"/>
  <pageMargins left="0.37" right="0.43" top="0.9448818897637796" bottom="0.35433070866141736" header="0.53" footer="0.1968503937007874"/>
  <pageSetup fitToHeight="1" fitToWidth="1" horizontalDpi="600" verticalDpi="600" orientation="landscape" paperSize="9" scale="74" r:id="rId1"/>
  <headerFooter alignWithMargins="0">
    <oddHeader>&amp;C6. melléklet a 3/2017. (II.21.)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5.25390625" style="19" customWidth="1"/>
    <col min="2" max="2" width="7.375" style="19" customWidth="1"/>
    <col min="3" max="3" width="8.625" style="19" customWidth="1"/>
    <col min="4" max="4" width="9.125" style="19" customWidth="1"/>
    <col min="5" max="5" width="12.75390625" style="19" customWidth="1"/>
    <col min="6" max="6" width="8.375" style="19" customWidth="1"/>
    <col min="7" max="7" width="7.375" style="19" customWidth="1"/>
    <col min="8" max="9" width="12.125" style="19" customWidth="1"/>
    <col min="10" max="16384" width="9.125" style="19" customWidth="1"/>
  </cols>
  <sheetData>
    <row r="1" spans="1:5" ht="12.75">
      <c r="A1" s="348" t="s">
        <v>36</v>
      </c>
      <c r="B1" s="348"/>
      <c r="C1" s="348"/>
      <c r="D1" s="348"/>
      <c r="E1" s="348"/>
    </row>
    <row r="2" spans="4:9" ht="12.75">
      <c r="D2" s="348"/>
      <c r="E2" s="348"/>
      <c r="F2" s="348"/>
      <c r="G2" s="348"/>
      <c r="H2" s="348"/>
      <c r="I2" s="348"/>
    </row>
    <row r="3" spans="1:9" ht="12.75">
      <c r="A3" s="435" t="s">
        <v>119</v>
      </c>
      <c r="B3" s="435"/>
      <c r="C3" s="435"/>
      <c r="D3" s="435"/>
      <c r="E3" s="435"/>
      <c r="F3" s="435"/>
      <c r="G3" s="435"/>
      <c r="H3" s="435"/>
      <c r="I3" s="435"/>
    </row>
    <row r="4" spans="1:9" ht="13.5" thickBot="1">
      <c r="A4" s="325"/>
      <c r="B4" s="325"/>
      <c r="C4" s="325"/>
      <c r="D4" s="325"/>
      <c r="E4" s="325"/>
      <c r="F4" s="325"/>
      <c r="I4" s="334" t="s">
        <v>96</v>
      </c>
    </row>
    <row r="5" spans="1:9" ht="13.5" thickBot="1">
      <c r="A5" s="136"/>
      <c r="B5" s="327" t="s">
        <v>1</v>
      </c>
      <c r="C5" s="89" t="s">
        <v>2</v>
      </c>
      <c r="D5" s="427" t="s">
        <v>52</v>
      </c>
      <c r="E5" s="427"/>
      <c r="F5" s="427"/>
      <c r="G5" s="439"/>
      <c r="H5" s="328" t="s">
        <v>4</v>
      </c>
      <c r="I5" s="329" t="s">
        <v>0</v>
      </c>
    </row>
    <row r="6" spans="1:9" ht="24.75" thickBot="1">
      <c r="A6" s="107"/>
      <c r="B6" s="108" t="s">
        <v>90</v>
      </c>
      <c r="C6" s="109" t="s">
        <v>91</v>
      </c>
      <c r="D6" s="437" t="s">
        <v>72</v>
      </c>
      <c r="E6" s="428"/>
      <c r="F6" s="428"/>
      <c r="G6" s="438"/>
      <c r="H6" s="90" t="s">
        <v>88</v>
      </c>
      <c r="I6" s="91" t="s">
        <v>89</v>
      </c>
    </row>
    <row r="7" spans="1:9" ht="12.75">
      <c r="A7" s="309">
        <v>1</v>
      </c>
      <c r="B7" s="111" t="s">
        <v>93</v>
      </c>
      <c r="C7" s="181"/>
      <c r="D7" s="28"/>
      <c r="E7" s="28"/>
      <c r="F7" s="28"/>
      <c r="G7" s="28"/>
      <c r="H7" s="45"/>
      <c r="I7" s="186"/>
    </row>
    <row r="8" spans="1:9" ht="12.75">
      <c r="A8" s="310">
        <v>2</v>
      </c>
      <c r="B8" s="155"/>
      <c r="C8" s="204"/>
      <c r="D8" s="179" t="s">
        <v>178</v>
      </c>
      <c r="E8" s="179"/>
      <c r="F8" s="179"/>
      <c r="G8" s="179"/>
      <c r="H8" s="177">
        <f>+H9</f>
        <v>60000</v>
      </c>
      <c r="I8" s="187"/>
    </row>
    <row r="9" spans="1:9" ht="36.75" customHeight="1">
      <c r="A9" s="310">
        <v>3</v>
      </c>
      <c r="B9" s="155"/>
      <c r="C9" s="204"/>
      <c r="D9" s="180" t="s">
        <v>16</v>
      </c>
      <c r="E9" s="426" t="s">
        <v>179</v>
      </c>
      <c r="F9" s="426"/>
      <c r="G9" s="446"/>
      <c r="H9" s="47">
        <v>60000</v>
      </c>
      <c r="I9" s="187"/>
    </row>
    <row r="10" spans="1:9" ht="12.75">
      <c r="A10" s="310">
        <v>4</v>
      </c>
      <c r="B10" s="24"/>
      <c r="C10" s="182"/>
      <c r="D10" s="261" t="s">
        <v>121</v>
      </c>
      <c r="E10" s="176"/>
      <c r="F10" s="155"/>
      <c r="G10" s="155"/>
      <c r="H10" s="177">
        <f>+H11+H12+H13+H14</f>
        <v>755000</v>
      </c>
      <c r="I10" s="187"/>
    </row>
    <row r="11" spans="1:9" ht="25.5" customHeight="1">
      <c r="A11" s="310">
        <v>5</v>
      </c>
      <c r="B11" s="24"/>
      <c r="C11" s="183"/>
      <c r="D11" s="180" t="s">
        <v>16</v>
      </c>
      <c r="E11" s="426" t="s">
        <v>120</v>
      </c>
      <c r="F11" s="426"/>
      <c r="G11" s="446"/>
      <c r="H11" s="47">
        <f>146000+252000</f>
        <v>398000</v>
      </c>
      <c r="I11" s="188"/>
    </row>
    <row r="12" spans="1:9" ht="25.5" customHeight="1">
      <c r="A12" s="310">
        <v>6</v>
      </c>
      <c r="B12" s="24"/>
      <c r="C12" s="184"/>
      <c r="D12" s="23"/>
      <c r="E12" s="426" t="s">
        <v>122</v>
      </c>
      <c r="F12" s="426"/>
      <c r="G12" s="446"/>
      <c r="H12" s="47">
        <v>100000</v>
      </c>
      <c r="I12" s="188"/>
    </row>
    <row r="13" spans="1:9" ht="25.5" customHeight="1">
      <c r="A13" s="310">
        <v>7</v>
      </c>
      <c r="B13" s="24"/>
      <c r="C13" s="183"/>
      <c r="D13" s="178"/>
      <c r="E13" s="426" t="s">
        <v>124</v>
      </c>
      <c r="F13" s="426"/>
      <c r="G13" s="446"/>
      <c r="H13" s="47">
        <v>57000</v>
      </c>
      <c r="I13" s="188"/>
    </row>
    <row r="14" spans="1:9" ht="25.5" customHeight="1" thickBot="1">
      <c r="A14" s="310">
        <v>8</v>
      </c>
      <c r="B14" s="24"/>
      <c r="C14" s="185"/>
      <c r="D14" s="20"/>
      <c r="E14" s="447" t="s">
        <v>123</v>
      </c>
      <c r="F14" s="447"/>
      <c r="G14" s="448"/>
      <c r="H14" s="47">
        <v>200000</v>
      </c>
      <c r="I14" s="189"/>
    </row>
    <row r="15" spans="1:9" ht="15.75" thickBot="1">
      <c r="A15" s="107">
        <v>9</v>
      </c>
      <c r="B15" s="429" t="s">
        <v>94</v>
      </c>
      <c r="C15" s="430"/>
      <c r="D15" s="430"/>
      <c r="E15" s="430"/>
      <c r="F15" s="430"/>
      <c r="G15" s="441"/>
      <c r="H15" s="48">
        <f>+H8+H10</f>
        <v>815000</v>
      </c>
      <c r="I15" s="190"/>
    </row>
    <row r="16" spans="1:9" ht="15.75" thickBot="1">
      <c r="A16" s="107">
        <v>10</v>
      </c>
      <c r="B16" s="388" t="s">
        <v>15</v>
      </c>
      <c r="C16" s="425"/>
      <c r="D16" s="425"/>
      <c r="E16" s="425"/>
      <c r="F16" s="425"/>
      <c r="G16" s="440"/>
      <c r="H16" s="52">
        <f>+H15</f>
        <v>815000</v>
      </c>
      <c r="I16" s="199"/>
    </row>
  </sheetData>
  <sheetProtection/>
  <mergeCells count="10">
    <mergeCell ref="E11:G11"/>
    <mergeCell ref="B15:G15"/>
    <mergeCell ref="B16:G16"/>
    <mergeCell ref="E12:G12"/>
    <mergeCell ref="E13:G13"/>
    <mergeCell ref="E14:G14"/>
    <mergeCell ref="A3:I3"/>
    <mergeCell ref="E9:G9"/>
    <mergeCell ref="D5:G5"/>
    <mergeCell ref="D6:G6"/>
  </mergeCells>
  <printOptions horizontalCentered="1"/>
  <pageMargins left="0.35" right="0.99" top="0.9448818897637796" bottom="0.35433070866141736" header="0.59" footer="0.1968503937007874"/>
  <pageSetup fitToHeight="1" fitToWidth="1" horizontalDpi="600" verticalDpi="600" orientation="landscape" paperSize="9" r:id="rId1"/>
  <headerFooter alignWithMargins="0">
    <oddHeader>&amp;C7. melléklet a 3/2017. (II.21.)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2" width="5.00390625" style="19" customWidth="1"/>
    <col min="3" max="3" width="8.125" style="19" customWidth="1"/>
    <col min="4" max="6" width="9.125" style="19" customWidth="1"/>
    <col min="7" max="7" width="21.75390625" style="19" customWidth="1"/>
    <col min="8" max="8" width="11.75390625" style="316" customWidth="1"/>
    <col min="9" max="9" width="11.75390625" style="19" customWidth="1"/>
    <col min="10" max="16384" width="9.125" style="19" customWidth="1"/>
  </cols>
  <sheetData>
    <row r="1" spans="1:2" ht="12.75">
      <c r="A1" s="315" t="s">
        <v>36</v>
      </c>
      <c r="B1" s="315"/>
    </row>
    <row r="2" spans="1:2" ht="12.75">
      <c r="A2" s="315"/>
      <c r="B2" s="315"/>
    </row>
    <row r="3" spans="1:9" ht="12.75">
      <c r="A3" s="435" t="s">
        <v>125</v>
      </c>
      <c r="B3" s="435"/>
      <c r="C3" s="435"/>
      <c r="D3" s="435"/>
      <c r="E3" s="435"/>
      <c r="F3" s="435"/>
      <c r="G3" s="435"/>
      <c r="H3" s="435"/>
      <c r="I3" s="435"/>
    </row>
    <row r="4" spans="1:9" ht="12.75">
      <c r="A4" s="436"/>
      <c r="B4" s="436"/>
      <c r="C4" s="436"/>
      <c r="D4" s="436"/>
      <c r="E4" s="436"/>
      <c r="F4" s="436"/>
      <c r="G4" s="436"/>
      <c r="H4" s="436"/>
      <c r="I4" s="436"/>
    </row>
    <row r="5" spans="1:9" ht="13.5" thickBot="1">
      <c r="A5" s="325"/>
      <c r="B5" s="325"/>
      <c r="C5" s="325"/>
      <c r="D5" s="325"/>
      <c r="E5" s="325"/>
      <c r="I5" s="334" t="s">
        <v>96</v>
      </c>
    </row>
    <row r="6" spans="1:9" ht="13.5" thickBot="1">
      <c r="A6" s="136"/>
      <c r="B6" s="327" t="s">
        <v>1</v>
      </c>
      <c r="C6" s="89" t="s">
        <v>2</v>
      </c>
      <c r="D6" s="427" t="s">
        <v>52</v>
      </c>
      <c r="E6" s="427"/>
      <c r="F6" s="427"/>
      <c r="G6" s="439"/>
      <c r="H6" s="328" t="s">
        <v>4</v>
      </c>
      <c r="I6" s="329" t="s">
        <v>0</v>
      </c>
    </row>
    <row r="7" spans="1:9" ht="24.75" thickBot="1">
      <c r="A7" s="107"/>
      <c r="B7" s="108" t="s">
        <v>90</v>
      </c>
      <c r="C7" s="109" t="s">
        <v>91</v>
      </c>
      <c r="D7" s="437" t="s">
        <v>72</v>
      </c>
      <c r="E7" s="428"/>
      <c r="F7" s="428"/>
      <c r="G7" s="438"/>
      <c r="H7" s="90" t="s">
        <v>88</v>
      </c>
      <c r="I7" s="91" t="s">
        <v>89</v>
      </c>
    </row>
    <row r="8" spans="1:9" ht="12.75">
      <c r="A8" s="309">
        <v>1</v>
      </c>
      <c r="B8" s="111" t="s">
        <v>93</v>
      </c>
      <c r="C8" s="181"/>
      <c r="D8" s="28"/>
      <c r="E8" s="28"/>
      <c r="F8" s="28"/>
      <c r="G8" s="28"/>
      <c r="H8" s="49"/>
      <c r="I8" s="200"/>
    </row>
    <row r="9" spans="1:9" ht="30.75" customHeight="1">
      <c r="A9" s="310">
        <v>2</v>
      </c>
      <c r="B9" s="155"/>
      <c r="C9" s="204"/>
      <c r="D9" s="179" t="s">
        <v>127</v>
      </c>
      <c r="E9" s="155"/>
      <c r="F9" s="155"/>
      <c r="G9" s="155"/>
      <c r="H9" s="201">
        <v>173766</v>
      </c>
      <c r="I9" s="192"/>
    </row>
    <row r="10" spans="1:9" ht="30.75" customHeight="1">
      <c r="A10" s="336">
        <v>3</v>
      </c>
      <c r="B10" s="24"/>
      <c r="C10" s="205"/>
      <c r="D10" s="444" t="s">
        <v>126</v>
      </c>
      <c r="E10" s="444"/>
      <c r="F10" s="444"/>
      <c r="G10" s="445"/>
      <c r="H10" s="202">
        <f>+H11+H12+H13+H14</f>
        <v>4108570</v>
      </c>
      <c r="I10" s="193"/>
    </row>
    <row r="11" spans="1:9" s="31" customFormat="1" ht="24.75" customHeight="1">
      <c r="A11" s="336">
        <v>4</v>
      </c>
      <c r="B11" s="22"/>
      <c r="C11" s="206"/>
      <c r="D11" s="153" t="s">
        <v>16</v>
      </c>
      <c r="E11" s="426" t="s">
        <v>128</v>
      </c>
      <c r="F11" s="426"/>
      <c r="G11" s="446"/>
      <c r="H11" s="50">
        <v>3271000</v>
      </c>
      <c r="I11" s="194"/>
    </row>
    <row r="12" spans="1:9" s="31" customFormat="1" ht="12.75">
      <c r="A12" s="336">
        <v>5</v>
      </c>
      <c r="B12" s="22"/>
      <c r="C12" s="207"/>
      <c r="D12" s="32"/>
      <c r="E12" s="21" t="s">
        <v>65</v>
      </c>
      <c r="F12" s="203"/>
      <c r="G12" s="21"/>
      <c r="H12" s="50">
        <v>450000</v>
      </c>
      <c r="I12" s="194"/>
    </row>
    <row r="13" spans="1:9" ht="12.75">
      <c r="A13" s="336">
        <v>6</v>
      </c>
      <c r="B13" s="22"/>
      <c r="C13" s="206"/>
      <c r="D13" s="21"/>
      <c r="E13" s="21" t="s">
        <v>66</v>
      </c>
      <c r="F13" s="21"/>
      <c r="G13" s="21"/>
      <c r="H13" s="50">
        <v>116000</v>
      </c>
      <c r="I13" s="195"/>
    </row>
    <row r="14" spans="1:9" ht="39" customHeight="1">
      <c r="A14" s="336">
        <v>7</v>
      </c>
      <c r="B14" s="22"/>
      <c r="C14" s="37"/>
      <c r="D14" s="21"/>
      <c r="E14" s="426" t="s">
        <v>129</v>
      </c>
      <c r="F14" s="426"/>
      <c r="G14" s="446"/>
      <c r="H14" s="50">
        <v>271570</v>
      </c>
      <c r="I14" s="196"/>
    </row>
    <row r="15" spans="1:9" ht="30.75" customHeight="1">
      <c r="A15" s="336">
        <v>8</v>
      </c>
      <c r="B15" s="22"/>
      <c r="C15" s="37"/>
      <c r="D15" s="444" t="s">
        <v>130</v>
      </c>
      <c r="E15" s="444"/>
      <c r="F15" s="444"/>
      <c r="G15" s="445"/>
      <c r="H15" s="202">
        <f>+H16+H17</f>
        <v>600000</v>
      </c>
      <c r="I15" s="195"/>
    </row>
    <row r="16" spans="1:9" ht="12.75">
      <c r="A16" s="336">
        <v>9</v>
      </c>
      <c r="B16" s="22"/>
      <c r="C16" s="37"/>
      <c r="D16" s="153" t="s">
        <v>16</v>
      </c>
      <c r="E16" s="21" t="s">
        <v>131</v>
      </c>
      <c r="F16" s="21"/>
      <c r="G16" s="21"/>
      <c r="H16" s="50">
        <v>500000</v>
      </c>
      <c r="I16" s="197"/>
    </row>
    <row r="17" spans="1:9" ht="12.75">
      <c r="A17" s="336">
        <v>10</v>
      </c>
      <c r="B17" s="22"/>
      <c r="C17" s="37"/>
      <c r="D17" s="25"/>
      <c r="E17" s="21" t="s">
        <v>132</v>
      </c>
      <c r="F17" s="25"/>
      <c r="G17" s="22"/>
      <c r="H17" s="50">
        <v>100000</v>
      </c>
      <c r="I17" s="198"/>
    </row>
    <row r="18" spans="1:9" ht="30.75" customHeight="1">
      <c r="A18" s="336">
        <v>11</v>
      </c>
      <c r="B18" s="22"/>
      <c r="C18" s="37"/>
      <c r="D18" s="444" t="s">
        <v>51</v>
      </c>
      <c r="E18" s="444"/>
      <c r="F18" s="444"/>
      <c r="G18" s="445"/>
      <c r="H18" s="202">
        <f>+H19+H20</f>
        <v>1484440</v>
      </c>
      <c r="I18" s="195"/>
    </row>
    <row r="19" spans="1:9" ht="12.75">
      <c r="A19" s="336">
        <v>12</v>
      </c>
      <c r="B19" s="22"/>
      <c r="C19" s="37"/>
      <c r="D19" s="153" t="s">
        <v>16</v>
      </c>
      <c r="E19" s="21" t="s">
        <v>134</v>
      </c>
      <c r="F19" s="21"/>
      <c r="G19" s="21"/>
      <c r="H19" s="50">
        <v>854388</v>
      </c>
      <c r="I19" s="197"/>
    </row>
    <row r="20" spans="1:9" ht="13.5" thickBot="1">
      <c r="A20" s="336">
        <v>13</v>
      </c>
      <c r="B20" s="22"/>
      <c r="C20" s="37"/>
      <c r="D20" s="25"/>
      <c r="E20" s="21" t="s">
        <v>133</v>
      </c>
      <c r="F20" s="25"/>
      <c r="G20" s="22"/>
      <c r="H20" s="50">
        <v>630052</v>
      </c>
      <c r="I20" s="198"/>
    </row>
    <row r="21" spans="1:9" ht="13.5" thickBot="1">
      <c r="A21" s="107">
        <v>14</v>
      </c>
      <c r="B21" s="429" t="s">
        <v>94</v>
      </c>
      <c r="C21" s="430"/>
      <c r="D21" s="430"/>
      <c r="E21" s="430"/>
      <c r="F21" s="430"/>
      <c r="G21" s="441"/>
      <c r="H21" s="51">
        <f>+H9+H10+H15+H18</f>
        <v>6366776</v>
      </c>
      <c r="I21" s="151"/>
    </row>
    <row r="22" spans="1:9" ht="15.75" thickBot="1">
      <c r="A22" s="107">
        <v>15</v>
      </c>
      <c r="B22" s="388" t="s">
        <v>15</v>
      </c>
      <c r="C22" s="425"/>
      <c r="D22" s="425"/>
      <c r="E22" s="425"/>
      <c r="F22" s="425"/>
      <c r="G22" s="440"/>
      <c r="H22" s="52">
        <f>H21</f>
        <v>6366776</v>
      </c>
      <c r="I22" s="199"/>
    </row>
  </sheetData>
  <sheetProtection/>
  <mergeCells count="11">
    <mergeCell ref="B22:G22"/>
    <mergeCell ref="E11:G11"/>
    <mergeCell ref="E14:G14"/>
    <mergeCell ref="D15:G15"/>
    <mergeCell ref="B21:G21"/>
    <mergeCell ref="D18:G18"/>
    <mergeCell ref="A3:I3"/>
    <mergeCell ref="A4:I4"/>
    <mergeCell ref="D6:G6"/>
    <mergeCell ref="D7:G7"/>
    <mergeCell ref="D10:G10"/>
  </mergeCells>
  <printOptions horizontalCentered="1"/>
  <pageMargins left="0.44" right="0.5" top="0.9448818897637796" bottom="0.35433070866141736" header="0.57" footer="0.1968503937007874"/>
  <pageSetup fitToHeight="1" fitToWidth="1" horizontalDpi="600" verticalDpi="600" orientation="landscape" paperSize="9" r:id="rId1"/>
  <headerFooter alignWithMargins="0">
    <oddHeader>&amp;C8. melléklet a 3/2017. (II.21.)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4.375" style="331" customWidth="1"/>
    <col min="2" max="2" width="8.00390625" style="19" customWidth="1"/>
    <col min="3" max="3" width="25.375" style="19" customWidth="1"/>
    <col min="4" max="11" width="12.875" style="19" customWidth="1"/>
    <col min="12" max="16384" width="9.125" style="19" customWidth="1"/>
  </cols>
  <sheetData>
    <row r="1" spans="1:5" ht="12.75">
      <c r="A1" s="348" t="s">
        <v>36</v>
      </c>
      <c r="C1" s="348"/>
      <c r="D1" s="348"/>
      <c r="E1" s="348"/>
    </row>
    <row r="2" spans="1:11" ht="12.7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:11" ht="12.75">
      <c r="A3" s="435" t="s">
        <v>135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</row>
    <row r="4" spans="1:11" ht="13.5" thickBot="1">
      <c r="A4" s="434"/>
      <c r="B4" s="434"/>
      <c r="C4" s="434"/>
      <c r="D4" s="434"/>
      <c r="E4" s="434"/>
      <c r="J4" s="453" t="s">
        <v>96</v>
      </c>
      <c r="K4" s="453"/>
    </row>
    <row r="5" spans="1:11" ht="13.5" thickBot="1">
      <c r="A5" s="450"/>
      <c r="B5" s="128" t="s">
        <v>1</v>
      </c>
      <c r="C5" s="128" t="s">
        <v>2</v>
      </c>
      <c r="D5" s="423" t="s">
        <v>3</v>
      </c>
      <c r="E5" s="424"/>
      <c r="F5" s="423" t="s">
        <v>4</v>
      </c>
      <c r="G5" s="424"/>
      <c r="H5" s="423" t="s">
        <v>0</v>
      </c>
      <c r="I5" s="424"/>
      <c r="J5" s="454" t="s">
        <v>7</v>
      </c>
      <c r="K5" s="424"/>
    </row>
    <row r="6" spans="1:11" ht="52.5" customHeight="1">
      <c r="A6" s="451"/>
      <c r="B6" s="397" t="s">
        <v>90</v>
      </c>
      <c r="C6" s="397" t="s">
        <v>91</v>
      </c>
      <c r="D6" s="396" t="s">
        <v>136</v>
      </c>
      <c r="E6" s="389"/>
      <c r="F6" s="396" t="s">
        <v>137</v>
      </c>
      <c r="G6" s="389"/>
      <c r="H6" s="396" t="s">
        <v>138</v>
      </c>
      <c r="I6" s="389"/>
      <c r="J6" s="449" t="s">
        <v>32</v>
      </c>
      <c r="K6" s="395"/>
    </row>
    <row r="7" spans="1:11" ht="29.25" customHeight="1" thickBot="1">
      <c r="A7" s="452"/>
      <c r="B7" s="398"/>
      <c r="C7" s="398"/>
      <c r="D7" s="93" t="s">
        <v>88</v>
      </c>
      <c r="E7" s="94" t="s">
        <v>89</v>
      </c>
      <c r="F7" s="93" t="s">
        <v>88</v>
      </c>
      <c r="G7" s="94" t="s">
        <v>89</v>
      </c>
      <c r="H7" s="93" t="s">
        <v>88</v>
      </c>
      <c r="I7" s="94" t="s">
        <v>89</v>
      </c>
      <c r="J7" s="210" t="s">
        <v>88</v>
      </c>
      <c r="K7" s="94" t="s">
        <v>89</v>
      </c>
    </row>
    <row r="8" spans="1:11" ht="27.75" customHeight="1">
      <c r="A8" s="356">
        <v>1</v>
      </c>
      <c r="B8" s="131" t="s">
        <v>83</v>
      </c>
      <c r="C8" s="212"/>
      <c r="D8" s="39">
        <v>0</v>
      </c>
      <c r="E8" s="186"/>
      <c r="F8" s="39">
        <v>400000</v>
      </c>
      <c r="G8" s="186"/>
      <c r="H8" s="39">
        <v>0</v>
      </c>
      <c r="I8" s="186"/>
      <c r="J8" s="218">
        <f>+D8+F8+H8</f>
        <v>400000</v>
      </c>
      <c r="K8" s="217"/>
    </row>
    <row r="9" spans="1:11" ht="27.75" customHeight="1" thickBot="1">
      <c r="A9" s="357">
        <v>2</v>
      </c>
      <c r="B9" s="133" t="s">
        <v>84</v>
      </c>
      <c r="C9" s="213"/>
      <c r="D9" s="40">
        <v>0</v>
      </c>
      <c r="E9" s="188"/>
      <c r="F9" s="40">
        <v>0</v>
      </c>
      <c r="G9" s="188"/>
      <c r="H9" s="40">
        <v>0</v>
      </c>
      <c r="I9" s="188"/>
      <c r="J9" s="211">
        <f>+D9+F9+H9</f>
        <v>0</v>
      </c>
      <c r="K9" s="188"/>
    </row>
    <row r="10" spans="1:11" ht="27.75" customHeight="1" thickBot="1">
      <c r="A10" s="358">
        <v>3</v>
      </c>
      <c r="B10" s="209" t="s">
        <v>15</v>
      </c>
      <c r="C10" s="214"/>
      <c r="D10" s="34">
        <f>+D8+D9</f>
        <v>0</v>
      </c>
      <c r="E10" s="216"/>
      <c r="F10" s="34">
        <f>+F8+F9</f>
        <v>400000</v>
      </c>
      <c r="G10" s="216"/>
      <c r="H10" s="34">
        <f>+H8+H9</f>
        <v>0</v>
      </c>
      <c r="I10" s="216"/>
      <c r="J10" s="36">
        <f>+J8+J9</f>
        <v>400000</v>
      </c>
      <c r="K10" s="216"/>
    </row>
  </sheetData>
  <sheetProtection/>
  <mergeCells count="15">
    <mergeCell ref="J5:K5"/>
    <mergeCell ref="A2:K2"/>
    <mergeCell ref="A3:K3"/>
    <mergeCell ref="A4:E4"/>
    <mergeCell ref="J4:K4"/>
    <mergeCell ref="H6:I6"/>
    <mergeCell ref="J6:K6"/>
    <mergeCell ref="A5:A7"/>
    <mergeCell ref="D5:E5"/>
    <mergeCell ref="F5:G5"/>
    <mergeCell ref="H5:I5"/>
    <mergeCell ref="B6:B7"/>
    <mergeCell ref="C6:C7"/>
    <mergeCell ref="D6:E6"/>
    <mergeCell ref="F6:G6"/>
  </mergeCells>
  <printOptions horizontalCentered="1"/>
  <pageMargins left="0.46" right="0.37" top="0.9448818897637796" bottom="0.35433070866141736" header="0.53" footer="0.1968503937007874"/>
  <pageSetup fitToHeight="1" fitToWidth="1" horizontalDpi="600" verticalDpi="600" orientation="landscape" paperSize="9" r:id="rId1"/>
  <headerFooter alignWithMargins="0">
    <oddHeader>&amp;C9. melléklet a 3/2017. (II.21.)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Sümegprága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lang.zsanett</cp:lastModifiedBy>
  <cp:lastPrinted>2017-02-23T08:39:40Z</cp:lastPrinted>
  <dcterms:created xsi:type="dcterms:W3CDTF">2007-06-18T06:49:20Z</dcterms:created>
  <dcterms:modified xsi:type="dcterms:W3CDTF">2017-02-23T08:43:52Z</dcterms:modified>
  <cp:category/>
  <cp:version/>
  <cp:contentType/>
  <cp:contentStatus/>
</cp:coreProperties>
</file>